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Uživatel3\Desktop\"/>
    </mc:Choice>
  </mc:AlternateContent>
  <xr:revisionPtr revIDLastSave="0" documentId="8_{99D20239-3C3B-4841-8CDC-A3E1B426A09F}" xr6:coauthVersionLast="41" xr6:coauthVersionMax="41" xr10:uidLastSave="{00000000-0000-0000-0000-000000000000}"/>
  <bookViews>
    <workbookView xWindow="-120" yWindow="-120" windowWidth="29040" windowHeight="15840" tabRatio="747" activeTab="2" xr2:uid="{00000000-000D-0000-FFFF-FFFF00000000}"/>
  </bookViews>
  <sheets>
    <sheet name="příjmy 2019" sheetId="1" r:id="rId1"/>
    <sheet name=" výdaje 2019 " sheetId="2" r:id="rId2"/>
    <sheet name="pro zveřejnění 2019" sheetId="3" r:id="rId3"/>
    <sheet name="plán" sheetId="4" r:id="rId4"/>
    <sheet name="finanční dary " sheetId="5" r:id="rId5"/>
  </sheets>
  <definedNames>
    <definedName name="_xlnm._FilterDatabase" localSheetId="0" hidden="1">'příjmy 2019'!$A$1:$Q$112</definedName>
    <definedName name="Excel_BuiltIn__FilterDatabase" localSheetId="1">' výdaje 2019 '!$A$1:$D$332</definedName>
    <definedName name="Excel_BuiltIn__FilterDatabase" localSheetId="2">'pro zveřejnění 2019'!$A$7:$F$54</definedName>
    <definedName name="_xlnm.Print_Area" localSheetId="1">' výdaje 2019 '!$A$1:$N$344</definedName>
    <definedName name="_xlnm.Print_Area" localSheetId="2">'pro zveřejnění 2019'!$B$1:$J$69</definedName>
    <definedName name="_xlnm.Print_Area" localSheetId="0">'příjmy 2019'!$A$1:$M$118</definedName>
  </definedNames>
  <calcPr calcId="181029"/>
</workbook>
</file>

<file path=xl/calcChain.xml><?xml version="1.0" encoding="utf-8"?>
<calcChain xmlns="http://schemas.openxmlformats.org/spreadsheetml/2006/main">
  <c r="E284" i="2" l="1"/>
  <c r="F281" i="2"/>
  <c r="E281" i="2"/>
  <c r="G281" i="2"/>
  <c r="I215" i="2"/>
  <c r="H215" i="2"/>
  <c r="F215" i="2"/>
  <c r="G215" i="2"/>
  <c r="E215" i="2"/>
  <c r="J149" i="2"/>
  <c r="I149" i="2"/>
  <c r="H149" i="2"/>
  <c r="G149" i="2"/>
  <c r="F149" i="2"/>
  <c r="E149" i="2"/>
  <c r="I30" i="2"/>
  <c r="D92" i="1" l="1"/>
  <c r="D78" i="1"/>
  <c r="E58" i="3" l="1"/>
  <c r="D58" i="3"/>
  <c r="C58" i="3"/>
  <c r="E41" i="3"/>
  <c r="C41" i="3"/>
  <c r="D41" i="3"/>
  <c r="G52" i="1"/>
  <c r="E29" i="3" l="1"/>
  <c r="C29" i="3"/>
  <c r="D29" i="3"/>
  <c r="D13" i="3"/>
  <c r="D12" i="3"/>
  <c r="D11" i="3"/>
  <c r="D10" i="3"/>
  <c r="D26" i="3"/>
  <c r="J52" i="2"/>
  <c r="I52" i="1"/>
  <c r="E65" i="3" l="1"/>
  <c r="H45" i="3" l="1"/>
  <c r="H27" i="3"/>
  <c r="C24" i="3"/>
  <c r="D24" i="3"/>
  <c r="E24" i="3"/>
  <c r="C14" i="3"/>
  <c r="D14" i="3"/>
  <c r="E14" i="3"/>
  <c r="E15" i="3"/>
  <c r="I320" i="2" l="1"/>
  <c r="I318" i="2"/>
  <c r="J281" i="2"/>
  <c r="J276" i="2"/>
  <c r="I276" i="2"/>
  <c r="I270" i="2"/>
  <c r="J44" i="3" s="1"/>
  <c r="I260" i="2"/>
  <c r="I250" i="2"/>
  <c r="I240" i="2"/>
  <c r="I200" i="2"/>
  <c r="I166" i="2"/>
  <c r="I159" i="2"/>
  <c r="I146" i="2"/>
  <c r="I140" i="2"/>
  <c r="I147" i="2" s="1"/>
  <c r="I124" i="2"/>
  <c r="I98" i="2"/>
  <c r="I79" i="2"/>
  <c r="I63" i="2"/>
  <c r="I64" i="2" s="1"/>
  <c r="I56" i="2"/>
  <c r="I52" i="2"/>
  <c r="I37" i="2"/>
  <c r="I23" i="2"/>
  <c r="I11" i="2"/>
  <c r="H106" i="1"/>
  <c r="H103" i="1"/>
  <c r="H92" i="1"/>
  <c r="H87" i="1"/>
  <c r="H78" i="1"/>
  <c r="H71" i="1"/>
  <c r="H68" i="1"/>
  <c r="H64" i="1"/>
  <c r="H38" i="1"/>
  <c r="G38" i="1"/>
  <c r="H34" i="1"/>
  <c r="I110" i="2" l="1"/>
  <c r="I281" i="2" l="1"/>
  <c r="J45" i="3" s="1"/>
  <c r="J215" i="2"/>
  <c r="J210" i="2"/>
  <c r="I210" i="2"/>
  <c r="J205" i="2"/>
  <c r="I205" i="2"/>
  <c r="J177" i="2"/>
  <c r="I177" i="2"/>
  <c r="J27" i="3"/>
  <c r="J112" i="2"/>
  <c r="H112" i="2"/>
  <c r="H98" i="2"/>
  <c r="E100" i="2"/>
  <c r="F100" i="2"/>
  <c r="G100" i="2"/>
  <c r="H100" i="2"/>
  <c r="I100" i="2"/>
  <c r="I101" i="2" s="1"/>
  <c r="J100" i="2"/>
  <c r="H318" i="2"/>
  <c r="H281" i="2"/>
  <c r="I45" i="3" s="1"/>
  <c r="H177" i="2"/>
  <c r="H210" i="2"/>
  <c r="I27" i="3"/>
  <c r="G52" i="2"/>
  <c r="F52" i="2"/>
  <c r="E52" i="2"/>
  <c r="H52" i="2"/>
  <c r="H23" i="2"/>
  <c r="I23" i="3" l="1"/>
  <c r="E34" i="3"/>
  <c r="E33" i="3"/>
  <c r="E32" i="3"/>
  <c r="E31" i="3"/>
  <c r="E30" i="3"/>
  <c r="E28" i="3"/>
  <c r="E27" i="3"/>
  <c r="E26" i="3"/>
  <c r="E25" i="3"/>
  <c r="E23" i="3"/>
  <c r="E22" i="3"/>
  <c r="E21" i="3"/>
  <c r="E20" i="3"/>
  <c r="E19" i="3"/>
  <c r="E18" i="3"/>
  <c r="E17" i="3"/>
  <c r="E16" i="3"/>
  <c r="E13" i="3"/>
  <c r="E12" i="3"/>
  <c r="E11" i="3"/>
  <c r="E10" i="3"/>
  <c r="D39" i="3"/>
  <c r="D34" i="3"/>
  <c r="C34" i="3"/>
  <c r="D33" i="3"/>
  <c r="C33" i="3"/>
  <c r="D32" i="3"/>
  <c r="C32" i="3"/>
  <c r="D31" i="3"/>
  <c r="C31" i="3"/>
  <c r="D27" i="3"/>
  <c r="C27" i="3"/>
  <c r="D30" i="3"/>
  <c r="C30" i="3"/>
  <c r="D28" i="3"/>
  <c r="C28" i="3"/>
  <c r="C26" i="3"/>
  <c r="D25" i="3"/>
  <c r="C25" i="3"/>
  <c r="D23" i="3"/>
  <c r="C23" i="3"/>
  <c r="D22" i="3"/>
  <c r="C22" i="3"/>
  <c r="D21" i="3"/>
  <c r="D20" i="3"/>
  <c r="D19" i="3"/>
  <c r="D18" i="3"/>
  <c r="D17" i="3"/>
  <c r="C21" i="3"/>
  <c r="C20" i="3"/>
  <c r="C19" i="3"/>
  <c r="C18" i="3"/>
  <c r="C17" i="3"/>
  <c r="D16" i="3"/>
  <c r="C16" i="3"/>
  <c r="D15" i="3"/>
  <c r="C15" i="3"/>
  <c r="C13" i="3"/>
  <c r="C12" i="3"/>
  <c r="C11" i="3"/>
  <c r="C10" i="3"/>
  <c r="J332" i="2"/>
  <c r="I332" i="2"/>
  <c r="J51" i="3" s="1"/>
  <c r="J328" i="2"/>
  <c r="I328" i="2"/>
  <c r="J50" i="3" s="1"/>
  <c r="J325" i="2"/>
  <c r="I325" i="2"/>
  <c r="J49" i="3" s="1"/>
  <c r="J322" i="2"/>
  <c r="I322" i="2"/>
  <c r="J48" i="3" s="1"/>
  <c r="J320" i="2"/>
  <c r="J47" i="3"/>
  <c r="J318" i="2"/>
  <c r="J46" i="3"/>
  <c r="J284" i="2"/>
  <c r="I284" i="2"/>
  <c r="J270" i="2"/>
  <c r="J260" i="2"/>
  <c r="J42" i="3"/>
  <c r="J250" i="2"/>
  <c r="J43" i="3"/>
  <c r="J240" i="2"/>
  <c r="J41" i="3"/>
  <c r="J223" i="2"/>
  <c r="I223" i="2"/>
  <c r="J221" i="2"/>
  <c r="I221" i="2"/>
  <c r="J40" i="3" s="1"/>
  <c r="J219" i="2"/>
  <c r="I219" i="2"/>
  <c r="J39" i="3" s="1"/>
  <c r="J217" i="2"/>
  <c r="I217" i="2"/>
  <c r="J38" i="3" s="1"/>
  <c r="J37" i="3"/>
  <c r="J36" i="3"/>
  <c r="J35" i="3"/>
  <c r="J200" i="2"/>
  <c r="J33" i="3"/>
  <c r="J32" i="3"/>
  <c r="J173" i="2"/>
  <c r="I173" i="2"/>
  <c r="J31" i="3" s="1"/>
  <c r="J171" i="2"/>
  <c r="I171" i="2"/>
  <c r="J166" i="2"/>
  <c r="J29" i="3"/>
  <c r="J159" i="2"/>
  <c r="J28" i="3"/>
  <c r="J146" i="2"/>
  <c r="J25" i="3"/>
  <c r="J140" i="2"/>
  <c r="J24" i="3"/>
  <c r="J124" i="2"/>
  <c r="J21" i="3"/>
  <c r="I112" i="2"/>
  <c r="J23" i="3" s="1"/>
  <c r="J110" i="2"/>
  <c r="J22" i="3"/>
  <c r="J98" i="2"/>
  <c r="J19" i="3"/>
  <c r="J79" i="2"/>
  <c r="J18" i="3"/>
  <c r="J63" i="2"/>
  <c r="J56" i="2"/>
  <c r="J16" i="3"/>
  <c r="J40" i="2"/>
  <c r="I40" i="2"/>
  <c r="J15" i="3" s="1"/>
  <c r="J37" i="2"/>
  <c r="J14" i="3"/>
  <c r="J30" i="2"/>
  <c r="J13" i="3"/>
  <c r="J23" i="2"/>
  <c r="J12" i="3"/>
  <c r="J15" i="2"/>
  <c r="I15" i="2"/>
  <c r="J13" i="2"/>
  <c r="I13" i="2"/>
  <c r="J11" i="2"/>
  <c r="I80" i="1"/>
  <c r="H80" i="1"/>
  <c r="E48" i="3" s="1"/>
  <c r="G80" i="1"/>
  <c r="D48" i="3" s="1"/>
  <c r="F80" i="1"/>
  <c r="C48" i="3" s="1"/>
  <c r="E80" i="1"/>
  <c r="D80" i="1"/>
  <c r="I112" i="1"/>
  <c r="H112" i="1"/>
  <c r="E57" i="3" s="1"/>
  <c r="I110" i="1"/>
  <c r="H110" i="1"/>
  <c r="E56" i="3" s="1"/>
  <c r="I108" i="1"/>
  <c r="H108" i="1"/>
  <c r="I106" i="1"/>
  <c r="E55" i="3"/>
  <c r="I103" i="1"/>
  <c r="E54" i="3"/>
  <c r="I97" i="1"/>
  <c r="H97" i="1"/>
  <c r="E53" i="3" s="1"/>
  <c r="I95" i="1"/>
  <c r="H95" i="1"/>
  <c r="I92" i="1"/>
  <c r="E52" i="3"/>
  <c r="I87" i="1"/>
  <c r="E50" i="3"/>
  <c r="I83" i="1"/>
  <c r="H83" i="1"/>
  <c r="I78" i="1"/>
  <c r="E47" i="3"/>
  <c r="I74" i="1"/>
  <c r="H74" i="1"/>
  <c r="I71" i="1"/>
  <c r="I68" i="1"/>
  <c r="I64" i="1"/>
  <c r="E45" i="3"/>
  <c r="I60" i="1"/>
  <c r="H60" i="1"/>
  <c r="I57" i="1"/>
  <c r="H57" i="1"/>
  <c r="E42" i="3" s="1"/>
  <c r="I54" i="1"/>
  <c r="H54" i="1"/>
  <c r="E40" i="3" s="1"/>
  <c r="H52" i="1"/>
  <c r="E39" i="3" s="1"/>
  <c r="I50" i="1"/>
  <c r="H50" i="1"/>
  <c r="E38" i="3" s="1"/>
  <c r="I48" i="1"/>
  <c r="H48" i="1"/>
  <c r="I45" i="1"/>
  <c r="H45" i="1"/>
  <c r="I43" i="1"/>
  <c r="H43" i="1"/>
  <c r="I40" i="1"/>
  <c r="H40" i="1"/>
  <c r="E37" i="3" s="1"/>
  <c r="I38" i="1"/>
  <c r="E36" i="3"/>
  <c r="I34" i="1"/>
  <c r="J201" i="2" l="1"/>
  <c r="J101" i="2"/>
  <c r="H61" i="1"/>
  <c r="E43" i="3"/>
  <c r="J334" i="2"/>
  <c r="D35" i="3"/>
  <c r="J11" i="3"/>
  <c r="E49" i="3"/>
  <c r="H88" i="1"/>
  <c r="J30" i="3"/>
  <c r="I201" i="2"/>
  <c r="J34" i="3" s="1"/>
  <c r="J60" i="3" s="1"/>
  <c r="J10" i="3"/>
  <c r="J26" i="3"/>
  <c r="J64" i="2"/>
  <c r="J20" i="3"/>
  <c r="C35" i="3"/>
  <c r="J17" i="3"/>
  <c r="J147" i="2"/>
  <c r="I61" i="1"/>
  <c r="I88" i="1"/>
  <c r="H72" i="1"/>
  <c r="E46" i="3" s="1"/>
  <c r="I72" i="1"/>
  <c r="E112" i="1"/>
  <c r="E110" i="1"/>
  <c r="E108" i="1"/>
  <c r="E106" i="1"/>
  <c r="E103" i="1"/>
  <c r="E97" i="1"/>
  <c r="E95" i="1"/>
  <c r="E92" i="1"/>
  <c r="E87" i="1"/>
  <c r="E83" i="1"/>
  <c r="E78" i="1"/>
  <c r="E74" i="1"/>
  <c r="E71" i="1"/>
  <c r="E72" i="1" s="1"/>
  <c r="E68" i="1"/>
  <c r="E64" i="1"/>
  <c r="E60" i="1"/>
  <c r="E57" i="1"/>
  <c r="E54" i="1"/>
  <c r="E52" i="1"/>
  <c r="E50" i="1"/>
  <c r="E48" i="1"/>
  <c r="E45" i="1"/>
  <c r="E43" i="1"/>
  <c r="E40" i="1"/>
  <c r="E38" i="1"/>
  <c r="D36" i="3"/>
  <c r="E34" i="1"/>
  <c r="E112" i="2"/>
  <c r="F34" i="1"/>
  <c r="G103" i="1"/>
  <c r="D54" i="3" s="1"/>
  <c r="F78" i="1"/>
  <c r="C47" i="3" s="1"/>
  <c r="F71" i="1"/>
  <c r="F68" i="1"/>
  <c r="D64" i="1"/>
  <c r="F64" i="1"/>
  <c r="C45" i="3" s="1"/>
  <c r="G64" i="1"/>
  <c r="D45" i="3" s="1"/>
  <c r="G54" i="1"/>
  <c r="D40" i="3" s="1"/>
  <c r="F54" i="1"/>
  <c r="C40" i="3" s="1"/>
  <c r="D54" i="1"/>
  <c r="F52" i="1"/>
  <c r="C39" i="3" s="1"/>
  <c r="D52" i="1"/>
  <c r="F38" i="1"/>
  <c r="C36" i="3" s="1"/>
  <c r="G332" i="2"/>
  <c r="H51" i="3" s="1"/>
  <c r="G318" i="2"/>
  <c r="H46" i="3" s="1"/>
  <c r="F276" i="2"/>
  <c r="E276" i="2"/>
  <c r="G270" i="2"/>
  <c r="H44" i="3" s="1"/>
  <c r="G260" i="2"/>
  <c r="H42" i="3" s="1"/>
  <c r="G250" i="2"/>
  <c r="H43" i="3" s="1"/>
  <c r="G240" i="2"/>
  <c r="H41" i="3" s="1"/>
  <c r="H219" i="2"/>
  <c r="I39" i="3" s="1"/>
  <c r="G217" i="2"/>
  <c r="H38" i="3" s="1"/>
  <c r="H37" i="3"/>
  <c r="E219" i="2"/>
  <c r="H205" i="2"/>
  <c r="I35" i="3" s="1"/>
  <c r="G205" i="2"/>
  <c r="H35" i="3" s="1"/>
  <c r="E205" i="2"/>
  <c r="F205" i="2"/>
  <c r="G200" i="2"/>
  <c r="H33" i="3" s="1"/>
  <c r="F177" i="2"/>
  <c r="E171" i="2"/>
  <c r="G166" i="2"/>
  <c r="H29" i="3" s="1"/>
  <c r="F166" i="2"/>
  <c r="F159" i="2"/>
  <c r="G146" i="2"/>
  <c r="H25" i="3" s="1"/>
  <c r="G140" i="2"/>
  <c r="H24" i="3" s="1"/>
  <c r="G124" i="2"/>
  <c r="H21" i="3" s="1"/>
  <c r="H124" i="2"/>
  <c r="I21" i="3" s="1"/>
  <c r="E124" i="2"/>
  <c r="G110" i="2"/>
  <c r="H22" i="3" s="1"/>
  <c r="F110" i="2"/>
  <c r="G98" i="2"/>
  <c r="H19" i="3" s="1"/>
  <c r="F98" i="2"/>
  <c r="G79" i="2"/>
  <c r="H18" i="3" s="1"/>
  <c r="F79" i="2"/>
  <c r="G63" i="2"/>
  <c r="F56" i="2"/>
  <c r="G56" i="2"/>
  <c r="F63" i="2"/>
  <c r="G37" i="2"/>
  <c r="H14" i="3" s="1"/>
  <c r="G30" i="2"/>
  <c r="H13" i="3" s="1"/>
  <c r="G23" i="2"/>
  <c r="H12" i="3" s="1"/>
  <c r="G13" i="2"/>
  <c r="H11" i="3" s="1"/>
  <c r="G11" i="2"/>
  <c r="F11" i="2"/>
  <c r="H10" i="3" l="1"/>
  <c r="H117" i="1"/>
  <c r="I334" i="2"/>
  <c r="E66" i="3"/>
  <c r="H115" i="1"/>
  <c r="I115" i="1"/>
  <c r="F72" i="1"/>
  <c r="C46" i="3" s="1"/>
  <c r="E88" i="1"/>
  <c r="G64" i="2"/>
  <c r="H17" i="3" s="1"/>
  <c r="E61" i="1"/>
  <c r="H16" i="3"/>
  <c r="I116" i="1" l="1"/>
  <c r="K117" i="1"/>
  <c r="J335" i="2"/>
  <c r="B339" i="2"/>
  <c r="B340" i="2"/>
  <c r="E115" i="1"/>
  <c r="I16" i="3"/>
  <c r="G219" i="2"/>
  <c r="H39" i="3" s="1"/>
  <c r="G112" i="2"/>
  <c r="H23" i="3" s="1"/>
  <c r="G68" i="1" l="1"/>
  <c r="F219" i="2" l="1"/>
  <c r="F124" i="2"/>
  <c r="F112" i="2"/>
  <c r="G112" i="1" l="1"/>
  <c r="D57" i="3" s="1"/>
  <c r="F112" i="1"/>
  <c r="C57" i="3" s="1"/>
  <c r="D112" i="1"/>
  <c r="G110" i="1"/>
  <c r="D56" i="3" s="1"/>
  <c r="F110" i="1"/>
  <c r="C56" i="3" s="1"/>
  <c r="D110" i="1"/>
  <c r="G108" i="1"/>
  <c r="F108" i="1"/>
  <c r="D108" i="1"/>
  <c r="G106" i="1"/>
  <c r="D55" i="3" s="1"/>
  <c r="F106" i="1"/>
  <c r="C55" i="3" s="1"/>
  <c r="D106" i="1"/>
  <c r="F103" i="1"/>
  <c r="C54" i="3" s="1"/>
  <c r="D103" i="1"/>
  <c r="G97" i="1"/>
  <c r="D53" i="3" s="1"/>
  <c r="F97" i="1"/>
  <c r="C53" i="3" s="1"/>
  <c r="D97" i="1"/>
  <c r="G95" i="1"/>
  <c r="F95" i="1"/>
  <c r="D95" i="1"/>
  <c r="G92" i="1"/>
  <c r="D52" i="3" s="1"/>
  <c r="F92" i="1"/>
  <c r="C52" i="3" s="1"/>
  <c r="G87" i="1"/>
  <c r="D50" i="3" s="1"/>
  <c r="F87" i="1"/>
  <c r="D87" i="1"/>
  <c r="G83" i="1"/>
  <c r="D49" i="3" s="1"/>
  <c r="F83" i="1"/>
  <c r="C49" i="3" s="1"/>
  <c r="D83" i="1"/>
  <c r="G78" i="1"/>
  <c r="D47" i="3" s="1"/>
  <c r="G74" i="1"/>
  <c r="F74" i="1"/>
  <c r="D74" i="1"/>
  <c r="G71" i="1"/>
  <c r="G72" i="1" s="1"/>
  <c r="D46" i="3" s="1"/>
  <c r="D71" i="1"/>
  <c r="D68" i="1"/>
  <c r="G60" i="1"/>
  <c r="D43" i="3" s="1"/>
  <c r="F60" i="1"/>
  <c r="C43" i="3" s="1"/>
  <c r="D60" i="1"/>
  <c r="G57" i="1"/>
  <c r="D42" i="3" s="1"/>
  <c r="F57" i="1"/>
  <c r="C42" i="3" s="1"/>
  <c r="C44" i="3" s="1"/>
  <c r="D57" i="1"/>
  <c r="G50" i="1"/>
  <c r="D38" i="3" s="1"/>
  <c r="F50" i="1"/>
  <c r="C38" i="3" s="1"/>
  <c r="D50" i="1"/>
  <c r="G48" i="1"/>
  <c r="F48" i="1"/>
  <c r="D48" i="1"/>
  <c r="G45" i="1"/>
  <c r="F45" i="1"/>
  <c r="D45" i="1"/>
  <c r="G43" i="1"/>
  <c r="F43" i="1"/>
  <c r="D43" i="1"/>
  <c r="G40" i="1"/>
  <c r="D37" i="3" s="1"/>
  <c r="F40" i="1"/>
  <c r="C37" i="3" s="1"/>
  <c r="D40" i="1"/>
  <c r="D38" i="1"/>
  <c r="G34" i="1"/>
  <c r="D34" i="1"/>
  <c r="D72" i="1" l="1"/>
  <c r="C60" i="3"/>
  <c r="D51" i="3"/>
  <c r="D60" i="3" s="1"/>
  <c r="D88" i="1"/>
  <c r="D44" i="3"/>
  <c r="C50" i="3"/>
  <c r="C51" i="3" s="1"/>
  <c r="F88" i="1"/>
  <c r="D61" i="1"/>
  <c r="F61" i="1"/>
  <c r="G61" i="1"/>
  <c r="G88" i="1"/>
  <c r="G115" i="1" s="1"/>
  <c r="H332" i="2"/>
  <c r="I51" i="3" s="1"/>
  <c r="H328" i="2"/>
  <c r="I50" i="3" s="1"/>
  <c r="H325" i="2"/>
  <c r="I49" i="3" s="1"/>
  <c r="H322" i="2"/>
  <c r="I48" i="3" s="1"/>
  <c r="H320" i="2"/>
  <c r="I47" i="3" s="1"/>
  <c r="I46" i="3"/>
  <c r="H284" i="2"/>
  <c r="H276" i="2"/>
  <c r="H270" i="2"/>
  <c r="I44" i="3" s="1"/>
  <c r="H260" i="2"/>
  <c r="I42" i="3" s="1"/>
  <c r="H250" i="2"/>
  <c r="I43" i="3" s="1"/>
  <c r="H240" i="2"/>
  <c r="I41" i="3" s="1"/>
  <c r="H223" i="2"/>
  <c r="H221" i="2"/>
  <c r="I40" i="3" s="1"/>
  <c r="H217" i="2"/>
  <c r="I38" i="3" s="1"/>
  <c r="I37" i="3"/>
  <c r="I36" i="3"/>
  <c r="H200" i="2"/>
  <c r="I33" i="3" s="1"/>
  <c r="I32" i="3"/>
  <c r="H173" i="2"/>
  <c r="I31" i="3" s="1"/>
  <c r="H171" i="2"/>
  <c r="I30" i="3" s="1"/>
  <c r="H166" i="2"/>
  <c r="I29" i="3" s="1"/>
  <c r="H159" i="2"/>
  <c r="H146" i="2"/>
  <c r="I25" i="3" s="1"/>
  <c r="H140" i="2"/>
  <c r="I24" i="3" s="1"/>
  <c r="H110" i="2"/>
  <c r="I22" i="3" s="1"/>
  <c r="I19" i="3"/>
  <c r="H79" i="2"/>
  <c r="I18" i="3" s="1"/>
  <c r="H63" i="2"/>
  <c r="H56" i="2"/>
  <c r="H40" i="2"/>
  <c r="I15" i="3" s="1"/>
  <c r="H37" i="2"/>
  <c r="I14" i="3" s="1"/>
  <c r="H30" i="2"/>
  <c r="I13" i="3" s="1"/>
  <c r="I12" i="3"/>
  <c r="H15" i="2"/>
  <c r="H13" i="2"/>
  <c r="I11" i="3" s="1"/>
  <c r="H11" i="2"/>
  <c r="G328" i="2"/>
  <c r="H50" i="3" s="1"/>
  <c r="G325" i="2"/>
  <c r="H49" i="3" s="1"/>
  <c r="G322" i="2"/>
  <c r="H48" i="3" s="1"/>
  <c r="G320" i="2"/>
  <c r="H47" i="3" s="1"/>
  <c r="G284" i="2"/>
  <c r="G276" i="2"/>
  <c r="G223" i="2"/>
  <c r="G221" i="2"/>
  <c r="H40" i="3" s="1"/>
  <c r="G210" i="2"/>
  <c r="H36" i="3" s="1"/>
  <c r="G177" i="2"/>
  <c r="H32" i="3" s="1"/>
  <c r="G173" i="2"/>
  <c r="H31" i="3" s="1"/>
  <c r="G171" i="2"/>
  <c r="H30" i="3" s="1"/>
  <c r="G159" i="2"/>
  <c r="H28" i="3" s="1"/>
  <c r="G40" i="2"/>
  <c r="H15" i="3" s="1"/>
  <c r="G15" i="2"/>
  <c r="E332" i="2"/>
  <c r="E322" i="2"/>
  <c r="E320" i="2"/>
  <c r="E318" i="2"/>
  <c r="E270" i="2"/>
  <c r="E260" i="2"/>
  <c r="E250" i="2"/>
  <c r="E240" i="2"/>
  <c r="E200" i="2"/>
  <c r="E177" i="2"/>
  <c r="E173" i="2"/>
  <c r="E166" i="2"/>
  <c r="E159" i="2"/>
  <c r="E146" i="2"/>
  <c r="E140" i="2"/>
  <c r="E110" i="2"/>
  <c r="E98" i="2"/>
  <c r="E79" i="2"/>
  <c r="E63" i="2"/>
  <c r="E37" i="2"/>
  <c r="E30" i="2"/>
  <c r="E23" i="2"/>
  <c r="E11" i="2"/>
  <c r="E217" i="2"/>
  <c r="F173" i="2"/>
  <c r="F332" i="2"/>
  <c r="F328" i="2"/>
  <c r="E328" i="2"/>
  <c r="F325" i="2"/>
  <c r="E325" i="2"/>
  <c r="F322" i="2"/>
  <c r="F320" i="2"/>
  <c r="F318" i="2"/>
  <c r="F284" i="2"/>
  <c r="F270" i="2"/>
  <c r="F260" i="2"/>
  <c r="F250" i="2"/>
  <c r="F240" i="2"/>
  <c r="F223" i="2"/>
  <c r="E223" i="2"/>
  <c r="F221" i="2"/>
  <c r="E221" i="2"/>
  <c r="F217" i="2"/>
  <c r="F210" i="2"/>
  <c r="E210" i="2"/>
  <c r="F200" i="2"/>
  <c r="F171" i="2"/>
  <c r="F146" i="2"/>
  <c r="F140" i="2"/>
  <c r="F101" i="2"/>
  <c r="E56" i="2"/>
  <c r="F40" i="2"/>
  <c r="E40" i="2"/>
  <c r="F37" i="2"/>
  <c r="F30" i="2"/>
  <c r="F23" i="2"/>
  <c r="F15" i="2"/>
  <c r="E15" i="2"/>
  <c r="F13" i="2"/>
  <c r="E13" i="2"/>
  <c r="E67" i="3"/>
  <c r="I10" i="3" l="1"/>
  <c r="F115" i="1"/>
  <c r="I28" i="3"/>
  <c r="I26" i="3"/>
  <c r="I20" i="3"/>
  <c r="D115" i="1"/>
  <c r="F117" i="1"/>
  <c r="E64" i="2"/>
  <c r="F201" i="2"/>
  <c r="G201" i="2"/>
  <c r="H34" i="3" s="1"/>
  <c r="H60" i="3" s="1"/>
  <c r="E35" i="3"/>
  <c r="H64" i="2"/>
  <c r="I17" i="3" s="1"/>
  <c r="F64" i="2"/>
  <c r="F334" i="2" s="1"/>
  <c r="H201" i="2"/>
  <c r="I34" i="3" s="1"/>
  <c r="I60" i="3" s="1"/>
  <c r="G147" i="2"/>
  <c r="H147" i="2"/>
  <c r="H101" i="2"/>
  <c r="H20" i="3"/>
  <c r="E51" i="3"/>
  <c r="F147" i="2"/>
  <c r="G101" i="2"/>
  <c r="G334" i="2" s="1"/>
  <c r="E147" i="2"/>
  <c r="H26" i="3"/>
  <c r="E101" i="2"/>
  <c r="E334" i="2" s="1"/>
  <c r="E201" i="2"/>
  <c r="E44" i="3"/>
  <c r="H334" i="2" l="1"/>
  <c r="E60" i="3"/>
  <c r="B343" i="2"/>
  <c r="C66" i="3"/>
  <c r="C64" i="3"/>
  <c r="E64" i="3"/>
  <c r="D64" i="3"/>
  <c r="D66" i="3" l="1"/>
  <c r="E68" i="3"/>
  <c r="F335" i="2"/>
  <c r="H335" i="2"/>
  <c r="N23" i="3"/>
</calcChain>
</file>

<file path=xl/sharedStrings.xml><?xml version="1.0" encoding="utf-8"?>
<sst xmlns="http://schemas.openxmlformats.org/spreadsheetml/2006/main" count="844" uniqueCount="482">
  <si>
    <t>ROZPOČTOVÉ PŘÍJMY</t>
  </si>
  <si>
    <t>komentář</t>
  </si>
  <si>
    <t>§</t>
  </si>
  <si>
    <t>Položka</t>
  </si>
  <si>
    <t>plán</t>
  </si>
  <si>
    <t>skutečnost</t>
  </si>
  <si>
    <t>Daň z příjmů FO ze závislé činnosti</t>
  </si>
  <si>
    <t>Daň z příjmů FO ze samostatně výdělečné činnosti</t>
  </si>
  <si>
    <t>Daň z příjmů FO z kapitálových výnosů</t>
  </si>
  <si>
    <t>Daň z příjmů právnických osob</t>
  </si>
  <si>
    <t>Daň z příjmů právnických osob za obce</t>
  </si>
  <si>
    <t>Daň z přidané hodnoty</t>
  </si>
  <si>
    <t>Odvody za odnění půdy ze ZPF</t>
  </si>
  <si>
    <t>Poplatky za odnětí pozemků plnění funkcí lesa</t>
  </si>
  <si>
    <t>Poplatek za likvidaci komunálního odpadu</t>
  </si>
  <si>
    <t>Poplatek ze psů</t>
  </si>
  <si>
    <t>zvýšení popl</t>
  </si>
  <si>
    <t>Poplatek za lázeňský nebo rekreační pobyt</t>
  </si>
  <si>
    <t>Poplatek za užívání veřejného prostranství</t>
  </si>
  <si>
    <t>Poplatek z ubytovací kapacity</t>
  </si>
  <si>
    <t>Poplatek za provozovaný výherní hrací přístroj</t>
  </si>
  <si>
    <t>Odvod výtěžku z provozování loterií</t>
  </si>
  <si>
    <t>Odvod z výherních hracích přístrojů</t>
  </si>
  <si>
    <t>Správní poplatky</t>
  </si>
  <si>
    <t>ověření, běžné agendy</t>
  </si>
  <si>
    <t>Daň z nemovitosti</t>
  </si>
  <si>
    <t>Neinv. Přijaté transfery ze stát. rozpočtu - volby</t>
  </si>
  <si>
    <t>Neinv. Přijaté transfery ze stát. rozpočtu - st.správa a školy</t>
  </si>
  <si>
    <t>na státní správu</t>
  </si>
  <si>
    <t>Ostatní neinvestiční transfery ze státního rozpočtu</t>
  </si>
  <si>
    <t>Neinvestiční přijaté transfery od obcí</t>
  </si>
  <si>
    <t>v r. 2014 už nebude</t>
  </si>
  <si>
    <t>Neinvestiční přijaté transfery od krajů</t>
  </si>
  <si>
    <t>dotace kraj - muzeum, lesy, hasiči…</t>
  </si>
  <si>
    <t>Neinvestiční přijaté transfery</t>
  </si>
  <si>
    <t>Ostatní neinvestiční transfery od rozpočtů územní úrovně - VZ</t>
  </si>
  <si>
    <t>převody z rozpočtových účtů</t>
  </si>
  <si>
    <t>Ostatní investiční přijaté transfery ze státního rozpočtu</t>
  </si>
  <si>
    <t>Investiční přijaté transfery od krajů</t>
  </si>
  <si>
    <t>dotace přechod</t>
  </si>
  <si>
    <t xml:space="preserve">Investiční přijaté transfery </t>
  </si>
  <si>
    <t>PŘÍJMY DAŇOVÉ, Z POPLATKŮ A DOTACÍ</t>
  </si>
  <si>
    <t>Příjmy z vlastní činnosti jinde nespecifikované</t>
  </si>
  <si>
    <t>Příjmy z pronájmu pozemků</t>
  </si>
  <si>
    <t>Příjmy z prodeje pozemků</t>
  </si>
  <si>
    <t>autoservis</t>
  </si>
  <si>
    <t xml:space="preserve">Podnikání a restruktur.v zeměděl. a potr. </t>
  </si>
  <si>
    <t>Příjmy z poskytování služeb a výrobků - pěstební činnost</t>
  </si>
  <si>
    <t>lesy - zjistit</t>
  </si>
  <si>
    <t>Lesní hospodářství</t>
  </si>
  <si>
    <t>Příjmy z pronájmu ostatních nemovitostí</t>
  </si>
  <si>
    <t xml:space="preserve">doplatek dlužníci </t>
  </si>
  <si>
    <t>doplatek dlužníci</t>
  </si>
  <si>
    <t>Příjmy z prodeje krátkodobého majetku</t>
  </si>
  <si>
    <t>Vnitřní obchod, služby a cestovní ruch</t>
  </si>
  <si>
    <t>Ostatní přijaté vratky transferů</t>
  </si>
  <si>
    <t>nedočerpáno ze školy</t>
  </si>
  <si>
    <t>Zařízení předškolní výchovy a základní vzdělávání</t>
  </si>
  <si>
    <t>Příjmy z poskytování služeb a výrobků</t>
  </si>
  <si>
    <t>Přijaté nekapitálové příspěvky a náhrady</t>
  </si>
  <si>
    <t>Pozemní komunikace</t>
  </si>
  <si>
    <t>Stavoka</t>
  </si>
  <si>
    <t>Pitná voda</t>
  </si>
  <si>
    <t>Činnosti knihovnické</t>
  </si>
  <si>
    <t>Činnosti muzeí a galerií</t>
  </si>
  <si>
    <t>Kultura</t>
  </si>
  <si>
    <t>Ostatní činnosti v záležitotech kultury,církve</t>
  </si>
  <si>
    <t>školní hřiště</t>
  </si>
  <si>
    <t>Ostatní nedaňové příjmy jinde nezařazené</t>
  </si>
  <si>
    <t>přijaté pojistné náhrady</t>
  </si>
  <si>
    <t>Tělovýchova</t>
  </si>
  <si>
    <t>reklama</t>
  </si>
  <si>
    <t>Příjmy z pronájmů ostatních nemovitostí</t>
  </si>
  <si>
    <t>sokolovna</t>
  </si>
  <si>
    <t>Ostatní tělovýchovná činnost</t>
  </si>
  <si>
    <t>Ochrana památek a péče o kulturní dědictví</t>
  </si>
  <si>
    <t>příjem za plyn, vodu a el. od nájemníků</t>
  </si>
  <si>
    <t>Příjmy z prodeje ostatních nemovitostí a jejich částí</t>
  </si>
  <si>
    <t>Bytové hospodářství</t>
  </si>
  <si>
    <t>veřejné osvětlení</t>
  </si>
  <si>
    <t>Příjmy z poplatků za pronájem hrobového místa</t>
  </si>
  <si>
    <t>Pohřebnictví</t>
  </si>
  <si>
    <t>žebřík</t>
  </si>
  <si>
    <t>pošta, kadeřnictví</t>
  </si>
  <si>
    <t>Komunální služby a územní rozvoj</t>
  </si>
  <si>
    <t>za kontejnery</t>
  </si>
  <si>
    <t>Příjmy z prodeje zboží</t>
  </si>
  <si>
    <t>pytle</t>
  </si>
  <si>
    <t>Nekapitálové příspěvky a náhrady</t>
  </si>
  <si>
    <t>třídění</t>
  </si>
  <si>
    <t>Nakládání s odpady</t>
  </si>
  <si>
    <t>opál</t>
  </si>
  <si>
    <t>Ochrana přírody a krajiny</t>
  </si>
  <si>
    <t>Požární ochrana - dobrovolná část</t>
  </si>
  <si>
    <t>zpravodaj</t>
  </si>
  <si>
    <t>pronájem zasedačky</t>
  </si>
  <si>
    <t>Přijaté nakapitálové příspěvky a náhrady</t>
  </si>
  <si>
    <t>Regionální a místní správa</t>
  </si>
  <si>
    <t>Příjmy z úroků</t>
  </si>
  <si>
    <t>Obecné příjmy a výdaje z finančních operací</t>
  </si>
  <si>
    <t>Převody vlastním fondům v rozp. Územní úrovně</t>
  </si>
  <si>
    <t>pojištění funkčně nespecifikované</t>
  </si>
  <si>
    <t>PŘÍJMY CELKEM</t>
  </si>
  <si>
    <t>ROZPOČTOVÉ VÝDAJE</t>
  </si>
  <si>
    <t>Nájemné</t>
  </si>
  <si>
    <t>pozemek Cidlina</t>
  </si>
  <si>
    <t>pozemek Cidlina hřiště</t>
  </si>
  <si>
    <t>Nákup ostatních služeb</t>
  </si>
  <si>
    <t>např. geodet. zaměření</t>
  </si>
  <si>
    <t>Nákup kolků</t>
  </si>
  <si>
    <t>Pozemky</t>
  </si>
  <si>
    <t>Zámecká, zastávka</t>
  </si>
  <si>
    <t>Ostatní neinvestiční náklady jinde nezařazené</t>
  </si>
  <si>
    <t>Zemědělská a potravinářská činnost</t>
  </si>
  <si>
    <t>Nákup ostatních služeb - pěstební činnost</t>
  </si>
  <si>
    <t>Nákup materiálu jinde nezařazený</t>
  </si>
  <si>
    <t>dopr značky</t>
  </si>
  <si>
    <t>PD cyklost</t>
  </si>
  <si>
    <t>pasport, dozor, PD Těšín</t>
  </si>
  <si>
    <t>PD chodníky</t>
  </si>
  <si>
    <t>PD Kumburská,Bradlecká</t>
  </si>
  <si>
    <t>Opravy a udržování</t>
  </si>
  <si>
    <t>taras, chodníky vř</t>
  </si>
  <si>
    <t>taras,vč.PD</t>
  </si>
  <si>
    <t xml:space="preserve">Kumb,Bradl. </t>
  </si>
  <si>
    <t>Platby daní a poplatků SR</t>
  </si>
  <si>
    <t>Úhrady sankcí jiným rozpočtům</t>
  </si>
  <si>
    <t>Platby daní a poplatků</t>
  </si>
  <si>
    <t>Budovy, haly a stavby</t>
  </si>
  <si>
    <t>chodníky</t>
  </si>
  <si>
    <t>přechod</t>
  </si>
  <si>
    <t>Drobný hmotný dlouhodobý majetek</t>
  </si>
  <si>
    <t>st.povolení vrt</t>
  </si>
  <si>
    <t>Platby daní a poplatků státnímu rozpočtu</t>
  </si>
  <si>
    <t>vrt Žen 1</t>
  </si>
  <si>
    <t>Studená voda</t>
  </si>
  <si>
    <t>Služby telekomunikací a radiokomunikací</t>
  </si>
  <si>
    <t>opravy a udržování</t>
  </si>
  <si>
    <t>dmychadlo na ČOV</t>
  </si>
  <si>
    <t>Odvádění a čištění odpadních vod</t>
  </si>
  <si>
    <t>náhon ?</t>
  </si>
  <si>
    <t>Vodní toky a vodohospodářská díla</t>
  </si>
  <si>
    <t>Neinvestiční příspěvky příspěvkovým org. - MŠ</t>
  </si>
  <si>
    <t>Stroje, přístroje a zařízení</t>
  </si>
  <si>
    <t>Předškolní zařízení</t>
  </si>
  <si>
    <t>kotelna</t>
  </si>
  <si>
    <t>doprava žáků</t>
  </si>
  <si>
    <t>okolí školy</t>
  </si>
  <si>
    <t>lino, parkety tělocv.</t>
  </si>
  <si>
    <t>podlaha jídelna</t>
  </si>
  <si>
    <t>lino,výlevka,svod</t>
  </si>
  <si>
    <t>Neinvestiční příspěvky příspěvkovým org.- ZŠ</t>
  </si>
  <si>
    <t>asistent + pedagog</t>
  </si>
  <si>
    <t>asistent pedagoga</t>
  </si>
  <si>
    <t>Neinvestiční dotace zřízeným příspěvkovým školám</t>
  </si>
  <si>
    <t>Budovy, haly, stavby</t>
  </si>
  <si>
    <t>zateplení, vzduchotechnika</t>
  </si>
  <si>
    <t>zateplení + vzduchotechnika</t>
  </si>
  <si>
    <t>Základní škola</t>
  </si>
  <si>
    <t>Zařízení předškolní výchovy a základního vzdělávání</t>
  </si>
  <si>
    <t xml:space="preserve">Platy zaměstnanců </t>
  </si>
  <si>
    <t>Ostatní osobní výdaje</t>
  </si>
  <si>
    <t>zástup</t>
  </si>
  <si>
    <t>Pojistné na sociální zabezpečení</t>
  </si>
  <si>
    <t>Pojistné na veřejné zdravotní pojištění</t>
  </si>
  <si>
    <t>Knihy, učební pomůcky, tisk</t>
  </si>
  <si>
    <t>Plyn</t>
  </si>
  <si>
    <t>Elektrická energie</t>
  </si>
  <si>
    <t>Programové vybavení</t>
  </si>
  <si>
    <t>Cestovné</t>
  </si>
  <si>
    <t>Knihy, učební pomůcky a tisk</t>
  </si>
  <si>
    <t>vrata, skříňka</t>
  </si>
  <si>
    <t>Služby pošt</t>
  </si>
  <si>
    <t>Zprac. Dat a služby souv. S inform. A komunik. Technologiemi</t>
  </si>
  <si>
    <t>Pohoštění</t>
  </si>
  <si>
    <t>SW muzeum</t>
  </si>
  <si>
    <t>osatní osobní výdaje</t>
  </si>
  <si>
    <t>Kultura celkem</t>
  </si>
  <si>
    <t>dozor, vř</t>
  </si>
  <si>
    <t xml:space="preserve">program regenerace </t>
  </si>
  <si>
    <t>roubenka</t>
  </si>
  <si>
    <t>kostel</t>
  </si>
  <si>
    <t>Neinvestiční transfery církvím</t>
  </si>
  <si>
    <t>Účelové neinvestiční transfery nepodikajícím FO</t>
  </si>
  <si>
    <t>Ostatní neinvestiční transfery obyvatelstvu</t>
  </si>
  <si>
    <t>Zachování a obnova kulturních památek</t>
  </si>
  <si>
    <t>spol.akce,</t>
  </si>
  <si>
    <t>propag mater,</t>
  </si>
  <si>
    <t>kronika, medaile</t>
  </si>
  <si>
    <t>dět den Ž + Cidl</t>
  </si>
  <si>
    <t>Věcné dary</t>
  </si>
  <si>
    <t>senioři, žáci 9.tříd</t>
  </si>
  <si>
    <t>varhany</t>
  </si>
  <si>
    <t>granty sdružením</t>
  </si>
  <si>
    <t>Dary obyvatelstvu</t>
  </si>
  <si>
    <t>vítání občánků</t>
  </si>
  <si>
    <t>Ostatní záležitosti kultury</t>
  </si>
  <si>
    <t>písek</t>
  </si>
  <si>
    <t>Úroky vlastní</t>
  </si>
  <si>
    <t>Pohonné hmoty a maziva</t>
  </si>
  <si>
    <t>CEP</t>
  </si>
  <si>
    <t>podlaha jeviště</t>
  </si>
  <si>
    <t>podlaha,údržba</t>
  </si>
  <si>
    <t>okap, podlaha sokolovna</t>
  </si>
  <si>
    <t>průmyslový vysavač</t>
  </si>
  <si>
    <t>Sportovní zařízení v majetku obce</t>
  </si>
  <si>
    <t>Neinvestiční transfery občanským sdružením</t>
  </si>
  <si>
    <t>dotace z hracích aut.</t>
  </si>
  <si>
    <t>kabiny hřiště</t>
  </si>
  <si>
    <t>sociální zařízení hřiště</t>
  </si>
  <si>
    <t>vč.srážkových vod</t>
  </si>
  <si>
    <t>zálohy na všechna odb.místa</t>
  </si>
  <si>
    <t>byty</t>
  </si>
  <si>
    <t>PD, věc. břemena</t>
  </si>
  <si>
    <t>oprava VO Těšín</t>
  </si>
  <si>
    <t>VO Nádražní</t>
  </si>
  <si>
    <t>U Hřiště</t>
  </si>
  <si>
    <t>Veřejné osvětlení</t>
  </si>
  <si>
    <t>Ostatní neinvestiční výdaje jinde nezařazené</t>
  </si>
  <si>
    <t>přeložka VN Hřbitovní</t>
  </si>
  <si>
    <t>územní plánování</t>
  </si>
  <si>
    <t>návrh zadání ÚP</t>
  </si>
  <si>
    <t>územní rozvoj</t>
  </si>
  <si>
    <t>Platy zaměstnanců v pracovním poměru</t>
  </si>
  <si>
    <t>dohody</t>
  </si>
  <si>
    <t>Pojistné za zdravotní pojištění</t>
  </si>
  <si>
    <t>Prádlo, oděv a obuv</t>
  </si>
  <si>
    <t>info tabule, štěpkovač</t>
  </si>
  <si>
    <t>nákupy DHIM</t>
  </si>
  <si>
    <t>dílna, auto</t>
  </si>
  <si>
    <t>Pevná paliva</t>
  </si>
  <si>
    <t>Služby peněžních ústavů</t>
  </si>
  <si>
    <t>pojištění vozidel</t>
  </si>
  <si>
    <t xml:space="preserve">Nájemné </t>
  </si>
  <si>
    <t>traktůrek na zimní údržbu</t>
  </si>
  <si>
    <t>traktůrek</t>
  </si>
  <si>
    <t>KD Cidlina 30tis.</t>
  </si>
  <si>
    <t>trambus</t>
  </si>
  <si>
    <t>Neinvestiční transfery nefinančním podnik. subj.</t>
  </si>
  <si>
    <t>Ostatní neinvestiční transfery VO územ.úrovně</t>
  </si>
  <si>
    <t>silniční daň</t>
  </si>
  <si>
    <t>Platby daní a poplatků krajům, obcím a SF</t>
  </si>
  <si>
    <t>Náhrady mezd v době nemoci</t>
  </si>
  <si>
    <t>Dopravní prostředky</t>
  </si>
  <si>
    <t>nákup vleku</t>
  </si>
  <si>
    <t>Ostatní invest. transfery veřej.rozpočtům územ.úrovně</t>
  </si>
  <si>
    <t>Komunální služby a územní rozvoj jinde nezařazené</t>
  </si>
  <si>
    <t>Komunální služby a územní rozvoj celkem</t>
  </si>
  <si>
    <t>biol.</t>
  </si>
  <si>
    <t>Sběr a svoz komunálních odpadů</t>
  </si>
  <si>
    <t>park</t>
  </si>
  <si>
    <t>park ,sesuv Železný</t>
  </si>
  <si>
    <t>rozvoz obědů</t>
  </si>
  <si>
    <t>obědy rozvoz</t>
  </si>
  <si>
    <t>Sociální péče a pomoc ostatním skupinám obyv.</t>
  </si>
  <si>
    <t>dar povodně</t>
  </si>
  <si>
    <t>Činnost orgánů krizového  řízení na územní úrovni</t>
  </si>
  <si>
    <t>Ostatní platy</t>
  </si>
  <si>
    <t>Ostatní povinné pojistné placené zaměstnavatelem</t>
  </si>
  <si>
    <t>zásahové obleky</t>
  </si>
  <si>
    <t xml:space="preserve"> hadice baterie</t>
  </si>
  <si>
    <t>vč. Cidl</t>
  </si>
  <si>
    <t>hadice, dovybavení</t>
  </si>
  <si>
    <t>pojištění</t>
  </si>
  <si>
    <t>Služby, školení a vzdělávání</t>
  </si>
  <si>
    <t>vrata + Zámezí</t>
  </si>
  <si>
    <t>podlaha has.zbr.</t>
  </si>
  <si>
    <t>přepravní vozidlo</t>
  </si>
  <si>
    <t>dopravní auto přísp</t>
  </si>
  <si>
    <t>Požární ochrana</t>
  </si>
  <si>
    <t>Odměny členům zastupitelstev obcí</t>
  </si>
  <si>
    <t>Povinné pojistné sociální</t>
  </si>
  <si>
    <t>Povinné pojistné zdravotní</t>
  </si>
  <si>
    <t>Zastupitelstvo obce</t>
  </si>
  <si>
    <t>Volby do zastupitelstev krajů, PČR</t>
  </si>
  <si>
    <t>Volby do zastupitelstev územ. samospráv.celků</t>
  </si>
  <si>
    <t>Volby do Evropského parlamentu</t>
  </si>
  <si>
    <t>Sčítání lidu</t>
  </si>
  <si>
    <t xml:space="preserve">Povinné pojistné na úrazové poj. </t>
  </si>
  <si>
    <t>už ne Sbírky</t>
  </si>
  <si>
    <t>počítače</t>
  </si>
  <si>
    <t>PC</t>
  </si>
  <si>
    <t>Konzultační, poradenské a právní služby</t>
  </si>
  <si>
    <t>zpravodaje,KEO,IT tech</t>
  </si>
  <si>
    <t>software</t>
  </si>
  <si>
    <t>služby zpracování dat</t>
  </si>
  <si>
    <t>Poskytované zálohy vlastní pokladně</t>
  </si>
  <si>
    <t xml:space="preserve">Ostatní neinvestiční transfery neziskovým org. </t>
  </si>
  <si>
    <t>Neinv. transfery obcím</t>
  </si>
  <si>
    <t>agendy MÚ Jč</t>
  </si>
  <si>
    <t>Ostatní nákup dlouhodobého nehmot.majetku</t>
  </si>
  <si>
    <t>doplatek ÚPSÚ</t>
  </si>
  <si>
    <t>Činnost místní správy</t>
  </si>
  <si>
    <t>Převody vlastním rozpočtovým účtům</t>
  </si>
  <si>
    <t>Převody vlastním fondům v rozp. území</t>
  </si>
  <si>
    <t>Ostatní finanční operace</t>
  </si>
  <si>
    <t>Finanční  vypořádání minulých let</t>
  </si>
  <si>
    <t>vratky</t>
  </si>
  <si>
    <t>Výdaje z finančního vypořádání min.let mezi krajem a obcemi</t>
  </si>
  <si>
    <t>VÝDAJE CELKEM</t>
  </si>
  <si>
    <t>příjmy - plánované</t>
  </si>
  <si>
    <t>výdaje - plánované</t>
  </si>
  <si>
    <t>splátka úvěru u ČS a.s.</t>
  </si>
  <si>
    <t>výsledek</t>
  </si>
  <si>
    <t xml:space="preserve">  </t>
  </si>
  <si>
    <t>PŘÍJMY</t>
  </si>
  <si>
    <t>VÝDAJE</t>
  </si>
  <si>
    <t>x</t>
  </si>
  <si>
    <t>Odvod za odnětí půdy ze ZPF</t>
  </si>
  <si>
    <t>Zařízení předškolní výchovy a zákl. vzdělávání</t>
  </si>
  <si>
    <t>Poplatky za odnětí pozemků - lesy</t>
  </si>
  <si>
    <t>Neinv. přijaté transfery ze SR - st.správa a školy</t>
  </si>
  <si>
    <t>Komunální služby a úz. rozvoj jinde nezařazené</t>
  </si>
  <si>
    <t>ROZPOČET CELKEM :</t>
  </si>
  <si>
    <t>příjmy</t>
  </si>
  <si>
    <t>výdaje</t>
  </si>
  <si>
    <t>splátky půjček</t>
  </si>
  <si>
    <t>výsledek - přebytek</t>
  </si>
  <si>
    <t>kanalizace Těšín</t>
  </si>
  <si>
    <t>malování sokolovna, lazenak</t>
  </si>
  <si>
    <t>VO Těšín, Tyršova, u školy</t>
  </si>
  <si>
    <t>změna person + o,5 úv.</t>
  </si>
  <si>
    <t>podlaha sokolovna</t>
  </si>
  <si>
    <t>cyklostezka výkup, Rejman výkup</t>
  </si>
  <si>
    <t>vodovod Těšín, oplocení vodojemu</t>
  </si>
  <si>
    <t>oprava sprch, obložení</t>
  </si>
  <si>
    <t>nový územní plán 1.et</t>
  </si>
  <si>
    <t>chodník  u zast</t>
  </si>
  <si>
    <t>radnice statika, veřejné WC</t>
  </si>
  <si>
    <t>odstranění závad z revizí</t>
  </si>
  <si>
    <t>opravy komunikací , ke hřišti</t>
  </si>
  <si>
    <t>menší poplenice</t>
  </si>
  <si>
    <t>Vo za hřištěm</t>
  </si>
  <si>
    <t>KD Cidlina střecha</t>
  </si>
  <si>
    <t>info tabule</t>
  </si>
  <si>
    <t>veřejný rozhlas</t>
  </si>
  <si>
    <t>vč PD</t>
  </si>
  <si>
    <t>PD kanalizace pod silnicí</t>
  </si>
  <si>
    <t>územní plán</t>
  </si>
  <si>
    <t>Přijaté pojistné náhrady</t>
  </si>
  <si>
    <t>Budovy,haly a stavby</t>
  </si>
  <si>
    <t>přijaté nekapitálové příspěvky a náhrady</t>
  </si>
  <si>
    <t>zvýšení podílu obcí na DPH21,4</t>
  </si>
  <si>
    <t>Hřbitovní ?</t>
  </si>
  <si>
    <t>věcná břemena</t>
  </si>
  <si>
    <t>z muzejního spolku</t>
  </si>
  <si>
    <t>program regenerace</t>
  </si>
  <si>
    <t>lesní hospodářský plán</t>
  </si>
  <si>
    <t>kanál pod silnicí 5,8</t>
  </si>
  <si>
    <t>projekt</t>
  </si>
  <si>
    <t>výročí Cidlina, dět. Den</t>
  </si>
  <si>
    <t>sokolvna výčep</t>
  </si>
  <si>
    <t>PD rekon čp.4</t>
  </si>
  <si>
    <t>doplatek UP</t>
  </si>
  <si>
    <t>MT</t>
  </si>
  <si>
    <t>dopr.automobil</t>
  </si>
  <si>
    <t>nábytek</t>
  </si>
  <si>
    <t>pošta okna, restaurování,elektroinst</t>
  </si>
  <si>
    <t>cyklost. Spoluúčast, Hřbitovní</t>
  </si>
  <si>
    <t xml:space="preserve"> Železnice a Zámezí</t>
  </si>
  <si>
    <t>vodovod Těšín, Hřbitovní</t>
  </si>
  <si>
    <t>Kanál Těšín,Hřbitovní</t>
  </si>
  <si>
    <t>plyn Hřbitovní</t>
  </si>
  <si>
    <t>studie Cidlina Vodovod</t>
  </si>
  <si>
    <t>likvidace skládky Achát</t>
  </si>
  <si>
    <t>př-Charita NEI transf nezisk</t>
  </si>
  <si>
    <t>kompostéry</t>
  </si>
  <si>
    <t>plot</t>
  </si>
  <si>
    <t>přísp +IROP odb. účebna,bezb, WC</t>
  </si>
  <si>
    <t>80+ 30 kabiny hřiště</t>
  </si>
  <si>
    <t>Zámezí zastávka, další opravy</t>
  </si>
  <si>
    <t>VO Husova, Mizerova</t>
  </si>
  <si>
    <t>VO Těšín, Hřbitovní</t>
  </si>
  <si>
    <t>Neinvest.přijaté transfery ze stát.rozpočtu - volby</t>
  </si>
  <si>
    <t>Neinvestiční přijaté od krajů</t>
  </si>
  <si>
    <t>Ostatní činnosti v záležitosti kultury, církve</t>
  </si>
  <si>
    <t>Finanční vypořádání minulých let</t>
  </si>
  <si>
    <t>Neinv. Transfery podnik. Subjektům FO</t>
  </si>
  <si>
    <t xml:space="preserve">Neinv. Transfery nezisk. a podob. org. </t>
  </si>
  <si>
    <t>Platby aní a poplatků</t>
  </si>
  <si>
    <t>Neinv.transfery PO</t>
  </si>
  <si>
    <t>Vratky veř. Rozp.</t>
  </si>
  <si>
    <t>Ostatní činnosti jinde nezařazené</t>
  </si>
  <si>
    <t>Ostatní neinvestičn výdaje jinde nezařazené</t>
  </si>
  <si>
    <t>Daň z příjmů FO placená plátci</t>
  </si>
  <si>
    <t>Daň z příjmů FO placená poplatníky</t>
  </si>
  <si>
    <t>Daň z příjmů FO vybíraná srážkou</t>
  </si>
  <si>
    <t>Přijaté neinvestiční dary</t>
  </si>
  <si>
    <t>Platby daní a poplatků krajům, obcím</t>
  </si>
  <si>
    <t>Neinvestiční transfery církvím a náboženským společnostem</t>
  </si>
  <si>
    <t>Činnosti registrovaných církví</t>
  </si>
  <si>
    <t>Povinné pojistné na sociální zabezbpečení</t>
  </si>
  <si>
    <t>Povinné pojistné na veřejné zdravotní pojištění</t>
  </si>
  <si>
    <t>Ostatní investiční transfery veřejným rozpočtům</t>
  </si>
  <si>
    <t>Nespecifikované rezervy</t>
  </si>
  <si>
    <t>Ochrana obyvatelstva</t>
  </si>
  <si>
    <t>Ostatní služby a činnosti v oblasti sociální péče</t>
  </si>
  <si>
    <t>nárůst pod. obcí na 23,58%</t>
  </si>
  <si>
    <t>.</t>
  </si>
  <si>
    <t>chodník Menclova, komunkace parcely</t>
  </si>
  <si>
    <t>dostavba Těšín, Hřbitovní</t>
  </si>
  <si>
    <t>Těšín, Hřbitovní</t>
  </si>
  <si>
    <t>podium</t>
  </si>
  <si>
    <t>roubenka, pošta,radnice</t>
  </si>
  <si>
    <t>pumptrack dráha</t>
  </si>
  <si>
    <t>byt pošta</t>
  </si>
  <si>
    <t>VO Mizerova, Žižkova</t>
  </si>
  <si>
    <t xml:space="preserve">VO Hřbitovní </t>
  </si>
  <si>
    <t>ÚP nový</t>
  </si>
  <si>
    <t>zdravotní středisko, příprava, PD</t>
  </si>
  <si>
    <t>nábytek Cidl. Cedule</t>
  </si>
  <si>
    <t>čp.4</t>
  </si>
  <si>
    <t>náhon koupaliště čištění</t>
  </si>
  <si>
    <t>oslavy 700 let a 100 let ČR</t>
  </si>
  <si>
    <t xml:space="preserve">park- trávník, lípy, záhony </t>
  </si>
  <si>
    <t>dotace kompost.  MT</t>
  </si>
  <si>
    <t>buňky koupaliště, plot ke školce</t>
  </si>
  <si>
    <t>dopr. Autom.</t>
  </si>
  <si>
    <t>charita PS</t>
  </si>
  <si>
    <t>Pošta</t>
  </si>
  <si>
    <t>Platy zaměstnanců</t>
  </si>
  <si>
    <t>Pojistné na soc. zabezpečení</t>
  </si>
  <si>
    <t>plyn</t>
  </si>
  <si>
    <t>el.energie</t>
  </si>
  <si>
    <t>Záležitosti pošt</t>
  </si>
  <si>
    <t>El. energie</t>
  </si>
  <si>
    <t>Neinvestiční transfery cizím příspvěkovým organizacím</t>
  </si>
  <si>
    <t>Domovy pro seniory</t>
  </si>
  <si>
    <t>služby telekomunikací a radiokomunikací</t>
  </si>
  <si>
    <t>Investiční přijaté transfery</t>
  </si>
  <si>
    <t>Zležitosti pošt</t>
  </si>
  <si>
    <t>Činnost registrovaných církví</t>
  </si>
  <si>
    <t>zdroje 2018- zůstatek na účtech k 31.12. 2018</t>
  </si>
  <si>
    <t>NA ROK 2019</t>
  </si>
  <si>
    <t>STAV NESPLACENÝCH ÚVĚRŮ K 31.12.2018</t>
  </si>
  <si>
    <t>zůstatek úvěru u ČS a.s. k 31.12.2018</t>
  </si>
  <si>
    <t>financování - zůstatek k 31.12.2018</t>
  </si>
  <si>
    <t>zůstatek k 31.12.2018</t>
  </si>
  <si>
    <t>Daň z hazardních  her</t>
  </si>
  <si>
    <t>Základní školy-přijaté vratky</t>
  </si>
  <si>
    <t>Příjmy z prodeje hm.dl.majetku</t>
  </si>
  <si>
    <t>Příjmy z finančního vypořádání mezi obcemi</t>
  </si>
  <si>
    <t>Platby daní a poplatků krajům, obcím  a státním fondům</t>
  </si>
  <si>
    <t>Nákup materiálu</t>
  </si>
  <si>
    <t>Služby školení a vzdělávání</t>
  </si>
  <si>
    <t>Poštovní služby</t>
  </si>
  <si>
    <t>Ambulantní péče</t>
  </si>
  <si>
    <t>Neinvestiční transfery spolkům</t>
  </si>
  <si>
    <t>Územní plánování</t>
  </si>
  <si>
    <t>Volba prezidenta republiky</t>
  </si>
  <si>
    <t>Platby daní a poplatků krajům, obcím a státním fondům</t>
  </si>
  <si>
    <t>kanal. Těšín</t>
  </si>
  <si>
    <t>st. Správa</t>
  </si>
  <si>
    <t>věc.břemena</t>
  </si>
  <si>
    <t>ekokom</t>
  </si>
  <si>
    <t>výkup.cykl.</t>
  </si>
  <si>
    <t>PD</t>
  </si>
  <si>
    <t>silnice náměstí,ost.opravy</t>
  </si>
  <si>
    <t>Hřbitovní, Těšín</t>
  </si>
  <si>
    <t>školka topení</t>
  </si>
  <si>
    <t>pošta 3. etapa, ost. Památky</t>
  </si>
  <si>
    <t>pump track</t>
  </si>
  <si>
    <t>škola lázně, plyn Hřbitovní</t>
  </si>
  <si>
    <t>Hřbitovní, PD Cidlina</t>
  </si>
  <si>
    <t>PD , zahájení</t>
  </si>
  <si>
    <t>2018 jen 9 měsíců</t>
  </si>
  <si>
    <t>KD Cidlina</t>
  </si>
  <si>
    <t>ČOV</t>
  </si>
  <si>
    <t>Hřbitovní 1. etapa</t>
  </si>
  <si>
    <t>charita</t>
  </si>
  <si>
    <t>Daň z hazardních her</t>
  </si>
  <si>
    <t>Daň z příjmu právnických osob za obce</t>
  </si>
  <si>
    <t>Volby do zastupitelstva územ.samosprávných celků</t>
  </si>
  <si>
    <t>Převody vlastním fondům v územním rozpočtu</t>
  </si>
  <si>
    <t>Hřbitovní</t>
  </si>
  <si>
    <t>130+10+5závody</t>
  </si>
  <si>
    <t>daň</t>
  </si>
  <si>
    <t>VO Hřbitovní</t>
  </si>
  <si>
    <t>Základní školy - vratky přijaté</t>
  </si>
  <si>
    <t>Převody vlstním fondům v rozpo. Územní úrovně</t>
  </si>
  <si>
    <t>Ostatní investiční transfery ze státního rozpočtu</t>
  </si>
  <si>
    <t xml:space="preserve">Rozpočet města Železnice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</si>
</sst>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Kč&quot;"/>
    <numFmt numFmtId="165" formatCode="#,##0.00&quot; Kč&quot;"/>
  </numFmts>
  <fonts count="55" x14ac:knownFonts="1"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11"/>
      <color indexed="18"/>
      <name val="Calibri"/>
      <family val="2"/>
      <charset val="238"/>
    </font>
    <font>
      <sz val="11"/>
      <name val="Calibri"/>
      <family val="2"/>
      <charset val="238"/>
    </font>
    <font>
      <sz val="8"/>
      <color indexed="8"/>
      <name val="Calibri"/>
      <family val="2"/>
      <charset val="238"/>
    </font>
    <font>
      <i/>
      <sz val="8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4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8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18"/>
      <name val="Calibri"/>
      <family val="2"/>
      <charset val="238"/>
    </font>
    <font>
      <b/>
      <sz val="11"/>
      <name val="Calibri"/>
      <family val="2"/>
      <charset val="238"/>
    </font>
    <font>
      <i/>
      <sz val="11"/>
      <color indexed="18"/>
      <name val="Calibri"/>
      <family val="2"/>
      <charset val="238"/>
    </font>
    <font>
      <i/>
      <sz val="11"/>
      <name val="Calibri"/>
      <family val="2"/>
      <charset val="238"/>
    </font>
    <font>
      <i/>
      <sz val="10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name val="Calibri"/>
      <family val="2"/>
      <charset val="238"/>
    </font>
    <font>
      <b/>
      <i/>
      <sz val="11"/>
      <color indexed="18"/>
      <name val="Calibri"/>
      <family val="2"/>
      <charset val="238"/>
    </font>
    <font>
      <b/>
      <i/>
      <sz val="11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0"/>
      <color indexed="10"/>
      <name val="Calibri"/>
      <family val="2"/>
      <charset val="238"/>
    </font>
    <font>
      <sz val="8"/>
      <color indexed="10"/>
      <name val="Calibri"/>
      <family val="2"/>
      <charset val="238"/>
    </font>
    <font>
      <i/>
      <sz val="8"/>
      <color indexed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1"/>
      <color indexed="9"/>
      <name val="Calibri"/>
      <family val="2"/>
      <charset val="238"/>
    </font>
    <font>
      <i/>
      <sz val="9"/>
      <color indexed="8"/>
      <name val="Calibri"/>
      <family val="2"/>
      <charset val="238"/>
    </font>
    <font>
      <b/>
      <sz val="24"/>
      <color indexed="40"/>
      <name val="Bookman Old Style"/>
      <family val="1"/>
      <charset val="238"/>
    </font>
    <font>
      <b/>
      <sz val="16"/>
      <color indexed="40"/>
      <name val="Bookman Old Style"/>
      <family val="1"/>
      <charset val="238"/>
    </font>
    <font>
      <b/>
      <sz val="28"/>
      <color indexed="40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b/>
      <sz val="11"/>
      <color indexed="18"/>
      <name val="Bookman Old Style"/>
      <family val="1"/>
      <charset val="238"/>
    </font>
    <font>
      <b/>
      <i/>
      <sz val="9"/>
      <color indexed="8"/>
      <name val="Bookman Old Style"/>
      <family val="1"/>
      <charset val="238"/>
    </font>
    <font>
      <b/>
      <sz val="22"/>
      <color indexed="9"/>
      <name val="Bookman Old Style"/>
      <family val="1"/>
      <charset val="238"/>
    </font>
    <font>
      <i/>
      <sz val="9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sz val="12"/>
      <color indexed="9"/>
      <name val="Calibri"/>
      <family val="2"/>
      <charset val="238"/>
    </font>
    <font>
      <b/>
      <sz val="12"/>
      <color indexed="8"/>
      <name val="Bookman Old Style"/>
      <family val="1"/>
      <charset val="238"/>
    </font>
    <font>
      <b/>
      <sz val="12"/>
      <color indexed="9"/>
      <name val="Bookman Old Style"/>
      <family val="1"/>
      <charset val="238"/>
    </font>
    <font>
      <b/>
      <i/>
      <sz val="12"/>
      <color indexed="8"/>
      <name val="Calibri"/>
      <family val="2"/>
      <charset val="238"/>
    </font>
    <font>
      <b/>
      <sz val="18"/>
      <name val="Calibri"/>
      <family val="2"/>
      <charset val="238"/>
    </font>
    <font>
      <sz val="11"/>
      <color theme="8" tint="-0.249977111117893"/>
      <name val="Calibri"/>
      <family val="2"/>
      <charset val="238"/>
    </font>
    <font>
      <b/>
      <sz val="12"/>
      <color theme="8" tint="-0.249977111117893"/>
      <name val="Calibri"/>
      <family val="2"/>
      <charset val="238"/>
    </font>
    <font>
      <b/>
      <sz val="11"/>
      <color theme="8" tint="-0.249977111117893"/>
      <name val="Calibri"/>
      <family val="2"/>
      <charset val="238"/>
    </font>
    <font>
      <i/>
      <sz val="11"/>
      <color theme="8" tint="-0.249977111117893"/>
      <name val="Calibri"/>
      <family val="2"/>
      <charset val="238"/>
    </font>
    <font>
      <b/>
      <i/>
      <sz val="11"/>
      <color theme="8" tint="-0.249977111117893"/>
      <name val="Calibri"/>
      <family val="2"/>
      <charset val="238"/>
    </font>
    <font>
      <b/>
      <i/>
      <sz val="12"/>
      <color theme="8" tint="-0.249977111117893"/>
      <name val="Calibri"/>
      <family val="2"/>
      <charset val="238"/>
    </font>
    <font>
      <b/>
      <i/>
      <sz val="12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30"/>
        <bgColor indexed="21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22"/>
      </patternFill>
    </fill>
  </fills>
  <borders count="4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/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64"/>
      </left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12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4" xfId="0" applyBorder="1"/>
    <xf numFmtId="0" fontId="0" fillId="0" borderId="1" xfId="0" applyBorder="1"/>
    <xf numFmtId="0" fontId="8" fillId="0" borderId="5" xfId="0" applyFont="1" applyBorder="1" applyAlignment="1">
      <alignment horizontal="center" vertical="center"/>
    </xf>
    <xf numFmtId="3" fontId="3" fillId="0" borderId="7" xfId="0" applyNumberFormat="1" applyFont="1" applyBorder="1"/>
    <xf numFmtId="3" fontId="4" fillId="0" borderId="0" xfId="0" applyNumberFormat="1" applyFont="1"/>
    <xf numFmtId="3" fontId="5" fillId="0" borderId="0" xfId="0" applyNumberFormat="1" applyFont="1"/>
    <xf numFmtId="3" fontId="3" fillId="0" borderId="9" xfId="0" applyNumberFormat="1" applyFont="1" applyBorder="1"/>
    <xf numFmtId="0" fontId="0" fillId="0" borderId="4" xfId="0" applyBorder="1" applyAlignment="1">
      <alignment horizontal="left"/>
    </xf>
    <xf numFmtId="3" fontId="8" fillId="0" borderId="5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2" borderId="4" xfId="0" applyFont="1" applyFill="1" applyBorder="1"/>
    <xf numFmtId="0" fontId="8" fillId="2" borderId="4" xfId="0" applyFont="1" applyFill="1" applyBorder="1" applyAlignment="1">
      <alignment horizontal="center" vertical="center"/>
    </xf>
    <xf numFmtId="3" fontId="12" fillId="2" borderId="9" xfId="0" applyNumberFormat="1" applyFont="1" applyFill="1" applyBorder="1"/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vertical="center"/>
    </xf>
    <xf numFmtId="3" fontId="16" fillId="5" borderId="9" xfId="0" applyNumberFormat="1" applyFont="1" applyFill="1" applyBorder="1"/>
    <xf numFmtId="3" fontId="16" fillId="0" borderId="9" xfId="0" applyNumberFormat="1" applyFont="1" applyBorder="1"/>
    <xf numFmtId="0" fontId="3" fillId="0" borderId="4" xfId="0" applyFont="1" applyBorder="1" applyAlignment="1">
      <alignment horizontal="left"/>
    </xf>
    <xf numFmtId="0" fontId="16" fillId="5" borderId="4" xfId="0" applyFont="1" applyFill="1" applyBorder="1" applyAlignment="1">
      <alignment horizontal="left"/>
    </xf>
    <xf numFmtId="0" fontId="3" fillId="0" borderId="4" xfId="0" applyFont="1" applyBorder="1"/>
    <xf numFmtId="0" fontId="8" fillId="6" borderId="1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 vertical="center"/>
    </xf>
    <xf numFmtId="3" fontId="18" fillId="6" borderId="9" xfId="0" applyNumberFormat="1" applyFont="1" applyFill="1" applyBorder="1"/>
    <xf numFmtId="0" fontId="8" fillId="7" borderId="1" xfId="0" applyFont="1" applyFill="1" applyBorder="1" applyAlignment="1">
      <alignment horizontal="center"/>
    </xf>
    <xf numFmtId="0" fontId="8" fillId="7" borderId="5" xfId="0" applyFont="1" applyFill="1" applyBorder="1" applyAlignment="1">
      <alignment horizontal="center" vertical="center"/>
    </xf>
    <xf numFmtId="3" fontId="16" fillId="7" borderId="9" xfId="0" applyNumberFormat="1" applyFont="1" applyFill="1" applyBorder="1"/>
    <xf numFmtId="0" fontId="19" fillId="0" borderId="1" xfId="0" applyFont="1" applyBorder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16" fillId="7" borderId="4" xfId="0" applyFont="1" applyFill="1" applyBorder="1"/>
    <xf numFmtId="0" fontId="19" fillId="7" borderId="1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center"/>
    </xf>
    <xf numFmtId="0" fontId="16" fillId="5" borderId="4" xfId="0" applyFont="1" applyFill="1" applyBorder="1"/>
    <xf numFmtId="0" fontId="8" fillId="0" borderId="4" xfId="0" applyFont="1" applyBorder="1" applyAlignment="1">
      <alignment horizontal="center"/>
    </xf>
    <xf numFmtId="3" fontId="15" fillId="0" borderId="0" xfId="0" applyNumberFormat="1" applyFont="1"/>
    <xf numFmtId="3" fontId="16" fillId="0" borderId="0" xfId="0" applyNumberFormat="1" applyFont="1"/>
    <xf numFmtId="0" fontId="0" fillId="2" borderId="4" xfId="0" applyFill="1" applyBorder="1"/>
    <xf numFmtId="0" fontId="0" fillId="2" borderId="4" xfId="0" applyFill="1" applyBorder="1" applyAlignment="1">
      <alignment horizontal="center" vertical="center"/>
    </xf>
    <xf numFmtId="3" fontId="12" fillId="2" borderId="11" xfId="0" applyNumberFormat="1" applyFont="1" applyFill="1" applyBorder="1"/>
    <xf numFmtId="3" fontId="3" fillId="0" borderId="0" xfId="0" applyNumberFormat="1" applyFont="1"/>
    <xf numFmtId="3" fontId="2" fillId="0" borderId="0" xfId="0" applyNumberFormat="1" applyFont="1"/>
    <xf numFmtId="0" fontId="8" fillId="0" borderId="0" xfId="0" applyFont="1" applyAlignment="1">
      <alignment horizontal="center"/>
    </xf>
    <xf numFmtId="0" fontId="20" fillId="7" borderId="0" xfId="0" applyFont="1" applyFill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18" fillId="4" borderId="13" xfId="0" applyFont="1" applyFill="1" applyBorder="1" applyAlignment="1">
      <alignment horizontal="center"/>
    </xf>
    <xf numFmtId="0" fontId="0" fillId="0" borderId="14" xfId="0" applyBorder="1"/>
    <xf numFmtId="0" fontId="8" fillId="0" borderId="5" xfId="0" applyFont="1" applyBorder="1" applyAlignment="1">
      <alignment horizontal="center"/>
    </xf>
    <xf numFmtId="0" fontId="14" fillId="8" borderId="4" xfId="0" applyFont="1" applyFill="1" applyBorder="1"/>
    <xf numFmtId="0" fontId="0" fillId="8" borderId="4" xfId="0" applyFill="1" applyBorder="1"/>
    <xf numFmtId="0" fontId="8" fillId="8" borderId="1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3" fontId="16" fillId="8" borderId="9" xfId="0" applyNumberFormat="1" applyFont="1" applyFill="1" applyBorder="1"/>
    <xf numFmtId="0" fontId="6" fillId="9" borderId="4" xfId="0" applyFont="1" applyFill="1" applyBorder="1"/>
    <xf numFmtId="0" fontId="0" fillId="9" borderId="4" xfId="0" applyFill="1" applyBorder="1"/>
    <xf numFmtId="0" fontId="8" fillId="9" borderId="1" xfId="0" applyFont="1" applyFill="1" applyBorder="1" applyAlignment="1">
      <alignment horizontal="center"/>
    </xf>
    <xf numFmtId="0" fontId="8" fillId="9" borderId="5" xfId="0" applyFont="1" applyFill="1" applyBorder="1" applyAlignment="1">
      <alignment horizontal="center"/>
    </xf>
    <xf numFmtId="3" fontId="23" fillId="9" borderId="9" xfId="0" applyNumberFormat="1" applyFont="1" applyFill="1" applyBorder="1"/>
    <xf numFmtId="3" fontId="17" fillId="9" borderId="8" xfId="0" applyNumberFormat="1" applyFont="1" applyFill="1" applyBorder="1"/>
    <xf numFmtId="3" fontId="18" fillId="9" borderId="9" xfId="0" applyNumberFormat="1" applyFont="1" applyFill="1" applyBorder="1"/>
    <xf numFmtId="3" fontId="0" fillId="0" borderId="4" xfId="0" applyNumberFormat="1" applyBorder="1"/>
    <xf numFmtId="0" fontId="24" fillId="8" borderId="1" xfId="0" applyFont="1" applyFill="1" applyBorder="1" applyAlignment="1">
      <alignment horizontal="center"/>
    </xf>
    <xf numFmtId="0" fontId="24" fillId="8" borderId="5" xfId="0" applyFont="1" applyFill="1" applyBorder="1" applyAlignment="1">
      <alignment horizontal="center"/>
    </xf>
    <xf numFmtId="0" fontId="25" fillId="9" borderId="4" xfId="0" applyFont="1" applyFill="1" applyBorder="1"/>
    <xf numFmtId="3" fontId="23" fillId="0" borderId="9" xfId="0" applyNumberFormat="1" applyFont="1" applyBorder="1"/>
    <xf numFmtId="0" fontId="0" fillId="3" borderId="4" xfId="0" applyFill="1" applyBorder="1"/>
    <xf numFmtId="0" fontId="8" fillId="3" borderId="1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3" fontId="5" fillId="0" borderId="0" xfId="0" applyNumberFormat="1" applyFont="1" applyAlignment="1">
      <alignment horizontal="center"/>
    </xf>
    <xf numFmtId="0" fontId="16" fillId="8" borderId="4" xfId="0" applyFont="1" applyFill="1" applyBorder="1"/>
    <xf numFmtId="0" fontId="26" fillId="8" borderId="4" xfId="0" applyFont="1" applyFill="1" applyBorder="1"/>
    <xf numFmtId="0" fontId="27" fillId="8" borderId="1" xfId="0" applyFont="1" applyFill="1" applyBorder="1" applyAlignment="1">
      <alignment horizontal="center"/>
    </xf>
    <xf numFmtId="0" fontId="27" fillId="8" borderId="5" xfId="0" applyFont="1" applyFill="1" applyBorder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center"/>
    </xf>
    <xf numFmtId="0" fontId="26" fillId="0" borderId="0" xfId="0" applyFont="1"/>
    <xf numFmtId="0" fontId="5" fillId="0" borderId="0" xfId="0" applyFont="1" applyAlignment="1">
      <alignment horizontal="left"/>
    </xf>
    <xf numFmtId="3" fontId="3" fillId="3" borderId="9" xfId="0" applyNumberFormat="1" applyFont="1" applyFill="1" applyBorder="1"/>
    <xf numFmtId="3" fontId="16" fillId="8" borderId="3" xfId="0" applyNumberFormat="1" applyFont="1" applyFill="1" applyBorder="1"/>
    <xf numFmtId="0" fontId="30" fillId="5" borderId="4" xfId="0" applyFont="1" applyFill="1" applyBorder="1"/>
    <xf numFmtId="0" fontId="0" fillId="5" borderId="4" xfId="0" applyFill="1" applyBorder="1"/>
    <xf numFmtId="0" fontId="8" fillId="5" borderId="4" xfId="0" applyFont="1" applyFill="1" applyBorder="1" applyAlignment="1">
      <alignment horizontal="center"/>
    </xf>
    <xf numFmtId="3" fontId="12" fillId="5" borderId="11" xfId="0" applyNumberFormat="1" applyFont="1" applyFill="1" applyBorder="1"/>
    <xf numFmtId="3" fontId="14" fillId="0" borderId="4" xfId="0" applyNumberFormat="1" applyFont="1" applyBorder="1"/>
    <xf numFmtId="3" fontId="14" fillId="0" borderId="0" xfId="0" applyNumberFormat="1" applyFont="1"/>
    <xf numFmtId="0" fontId="14" fillId="0" borderId="4" xfId="0" applyFont="1" applyBorder="1"/>
    <xf numFmtId="3" fontId="31" fillId="0" borderId="4" xfId="0" applyNumberFormat="1" applyFont="1" applyBorder="1"/>
    <xf numFmtId="3" fontId="31" fillId="0" borderId="0" xfId="0" applyNumberFormat="1" applyFont="1"/>
    <xf numFmtId="164" fontId="0" fillId="0" borderId="0" xfId="0" applyNumberFormat="1"/>
    <xf numFmtId="0" fontId="32" fillId="0" borderId="0" xfId="0" applyFont="1"/>
    <xf numFmtId="0" fontId="33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3" fontId="41" fillId="0" borderId="0" xfId="0" applyNumberFormat="1" applyFont="1"/>
    <xf numFmtId="3" fontId="15" fillId="5" borderId="9" xfId="0" applyNumberFormat="1" applyFont="1" applyFill="1" applyBorder="1"/>
    <xf numFmtId="0" fontId="14" fillId="0" borderId="0" xfId="0" applyFont="1"/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4" fillId="0" borderId="11" xfId="0" applyNumberFormat="1" applyFont="1" applyBorder="1"/>
    <xf numFmtId="3" fontId="15" fillId="0" borderId="9" xfId="0" applyNumberFormat="1" applyFont="1" applyBorder="1"/>
    <xf numFmtId="3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0" fontId="8" fillId="15" borderId="1" xfId="0" applyFont="1" applyFill="1" applyBorder="1" applyAlignment="1">
      <alignment horizontal="center"/>
    </xf>
    <xf numFmtId="0" fontId="8" fillId="15" borderId="5" xfId="0" applyFont="1" applyFill="1" applyBorder="1" applyAlignment="1">
      <alignment horizontal="center" vertical="center"/>
    </xf>
    <xf numFmtId="3" fontId="16" fillId="15" borderId="9" xfId="0" applyNumberFormat="1" applyFont="1" applyFill="1" applyBorder="1"/>
    <xf numFmtId="0" fontId="9" fillId="16" borderId="20" xfId="0" applyFont="1" applyFill="1" applyBorder="1"/>
    <xf numFmtId="0" fontId="9" fillId="16" borderId="21" xfId="0" applyFont="1" applyFill="1" applyBorder="1" applyAlignment="1">
      <alignment horizontal="center" vertical="center"/>
    </xf>
    <xf numFmtId="0" fontId="12" fillId="16" borderId="23" xfId="0" applyFont="1" applyFill="1" applyBorder="1"/>
    <xf numFmtId="0" fontId="9" fillId="0" borderId="0" xfId="0" applyFont="1"/>
    <xf numFmtId="0" fontId="46" fillId="0" borderId="0" xfId="0" applyFont="1"/>
    <xf numFmtId="0" fontId="2" fillId="0" borderId="24" xfId="0" applyFont="1" applyBorder="1" applyAlignment="1">
      <alignment horizontal="center"/>
    </xf>
    <xf numFmtId="0" fontId="0" fillId="0" borderId="25" xfId="0" applyBorder="1"/>
    <xf numFmtId="0" fontId="0" fillId="0" borderId="17" xfId="0" applyBorder="1"/>
    <xf numFmtId="0" fontId="9" fillId="2" borderId="17" xfId="0" applyFont="1" applyFill="1" applyBorder="1"/>
    <xf numFmtId="0" fontId="14" fillId="5" borderId="17" xfId="0" applyFont="1" applyFill="1" applyBorder="1"/>
    <xf numFmtId="0" fontId="6" fillId="6" borderId="17" xfId="0" applyFont="1" applyFill="1" applyBorder="1"/>
    <xf numFmtId="0" fontId="14" fillId="5" borderId="26" xfId="0" applyFont="1" applyFill="1" applyBorder="1"/>
    <xf numFmtId="0" fontId="14" fillId="5" borderId="27" xfId="0" applyFont="1" applyFill="1" applyBorder="1"/>
    <xf numFmtId="3" fontId="15" fillId="5" borderId="18" xfId="0" applyNumberFormat="1" applyFont="1" applyFill="1" applyBorder="1"/>
    <xf numFmtId="3" fontId="15" fillId="5" borderId="28" xfId="0" applyNumberFormat="1" applyFont="1" applyFill="1" applyBorder="1"/>
    <xf numFmtId="0" fontId="42" fillId="11" borderId="29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0" fillId="0" borderId="30" xfId="0" applyBorder="1"/>
    <xf numFmtId="0" fontId="14" fillId="8" borderId="25" xfId="0" applyFont="1" applyFill="1" applyBorder="1"/>
    <xf numFmtId="0" fontId="14" fillId="8" borderId="17" xfId="0" applyFont="1" applyFill="1" applyBorder="1"/>
    <xf numFmtId="0" fontId="6" fillId="9" borderId="17" xfId="0" applyFont="1" applyFill="1" applyBorder="1" applyAlignment="1">
      <alignment horizontal="right"/>
    </xf>
    <xf numFmtId="0" fontId="14" fillId="8" borderId="27" xfId="0" applyFont="1" applyFill="1" applyBorder="1"/>
    <xf numFmtId="0" fontId="14" fillId="8" borderId="26" xfId="0" applyFont="1" applyFill="1" applyBorder="1"/>
    <xf numFmtId="0" fontId="42" fillId="10" borderId="29" xfId="0" applyFont="1" applyFill="1" applyBorder="1" applyAlignment="1">
      <alignment horizontal="left" vertical="center"/>
    </xf>
    <xf numFmtId="0" fontId="6" fillId="0" borderId="0" xfId="0" applyFont="1"/>
    <xf numFmtId="3" fontId="17" fillId="8" borderId="6" xfId="0" applyNumberFormat="1" applyFont="1" applyFill="1" applyBorder="1"/>
    <xf numFmtId="3" fontId="17" fillId="8" borderId="7" xfId="0" applyNumberFormat="1" applyFont="1" applyFill="1" applyBorder="1"/>
    <xf numFmtId="3" fontId="17" fillId="8" borderId="8" xfId="0" applyNumberFormat="1" applyFont="1" applyFill="1" applyBorder="1"/>
    <xf numFmtId="3" fontId="17" fillId="8" borderId="9" xfId="0" applyNumberFormat="1" applyFont="1" applyFill="1" applyBorder="1"/>
    <xf numFmtId="3" fontId="17" fillId="9" borderId="9" xfId="0" applyNumberFormat="1" applyFont="1" applyFill="1" applyBorder="1"/>
    <xf numFmtId="3" fontId="17" fillId="8" borderId="31" xfId="0" applyNumberFormat="1" applyFont="1" applyFill="1" applyBorder="1"/>
    <xf numFmtId="3" fontId="17" fillId="8" borderId="18" xfId="0" applyNumberFormat="1" applyFont="1" applyFill="1" applyBorder="1"/>
    <xf numFmtId="3" fontId="15" fillId="0" borderId="7" xfId="0" applyNumberFormat="1" applyFont="1" applyBorder="1"/>
    <xf numFmtId="3" fontId="22" fillId="6" borderId="9" xfId="0" applyNumberFormat="1" applyFont="1" applyFill="1" applyBorder="1"/>
    <xf numFmtId="0" fontId="15" fillId="0" borderId="32" xfId="0" applyFont="1" applyBorder="1" applyAlignment="1">
      <alignment horizontal="center"/>
    </xf>
    <xf numFmtId="0" fontId="0" fillId="0" borderId="26" xfId="0" applyBorder="1"/>
    <xf numFmtId="3" fontId="15" fillId="0" borderId="33" xfId="0" applyNumberFormat="1" applyFont="1" applyBorder="1"/>
    <xf numFmtId="3" fontId="15" fillId="0" borderId="34" xfId="0" applyNumberFormat="1" applyFont="1" applyBorder="1"/>
    <xf numFmtId="3" fontId="14" fillId="0" borderId="34" xfId="0" applyNumberFormat="1" applyFont="1" applyBorder="1"/>
    <xf numFmtId="3" fontId="14" fillId="0" borderId="28" xfId="0" applyNumberFormat="1" applyFont="1" applyBorder="1"/>
    <xf numFmtId="0" fontId="0" fillId="0" borderId="34" xfId="0" applyBorder="1"/>
    <xf numFmtId="0" fontId="0" fillId="0" borderId="28" xfId="0" applyBorder="1"/>
    <xf numFmtId="3" fontId="0" fillId="0" borderId="33" xfId="0" applyNumberFormat="1" applyBorder="1"/>
    <xf numFmtId="3" fontId="0" fillId="0" borderId="25" xfId="0" applyNumberFormat="1" applyBorder="1"/>
    <xf numFmtId="3" fontId="0" fillId="0" borderId="34" xfId="0" applyNumberFormat="1" applyBorder="1"/>
    <xf numFmtId="3" fontId="0" fillId="0" borderId="17" xfId="0" applyNumberFormat="1" applyBorder="1"/>
    <xf numFmtId="3" fontId="2" fillId="8" borderId="8" xfId="0" applyNumberFormat="1" applyFont="1" applyFill="1" applyBorder="1"/>
    <xf numFmtId="3" fontId="2" fillId="8" borderId="9" xfId="0" applyNumberFormat="1" applyFont="1" applyFill="1" applyBorder="1"/>
    <xf numFmtId="3" fontId="2" fillId="8" borderId="2" xfId="0" applyNumberFormat="1" applyFont="1" applyFill="1" applyBorder="1"/>
    <xf numFmtId="3" fontId="2" fillId="8" borderId="3" xfId="0" applyNumberFormat="1" applyFont="1" applyFill="1" applyBorder="1"/>
    <xf numFmtId="3" fontId="11" fillId="2" borderId="34" xfId="0" applyNumberFormat="1" applyFont="1" applyFill="1" applyBorder="1"/>
    <xf numFmtId="0" fontId="0" fillId="0" borderId="10" xfId="0" applyBorder="1"/>
    <xf numFmtId="3" fontId="18" fillId="4" borderId="13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left"/>
    </xf>
    <xf numFmtId="0" fontId="16" fillId="15" borderId="5" xfId="0" applyFont="1" applyFill="1" applyBorder="1" applyAlignment="1">
      <alignment horizontal="left"/>
    </xf>
    <xf numFmtId="0" fontId="16" fillId="15" borderId="9" xfId="0" applyFont="1" applyFill="1" applyBorder="1" applyAlignment="1">
      <alignment horizontal="right"/>
    </xf>
    <xf numFmtId="0" fontId="19" fillId="15" borderId="5" xfId="0" applyFont="1" applyFill="1" applyBorder="1" applyAlignment="1">
      <alignment horizontal="center"/>
    </xf>
    <xf numFmtId="0" fontId="19" fillId="15" borderId="1" xfId="0" applyFont="1" applyFill="1" applyBorder="1" applyAlignment="1">
      <alignment horizontal="center"/>
    </xf>
    <xf numFmtId="0" fontId="47" fillId="2" borderId="0" xfId="0" applyFont="1" applyFill="1" applyAlignment="1">
      <alignment horizontal="center"/>
    </xf>
    <xf numFmtId="0" fontId="3" fillId="3" borderId="0" xfId="0" applyFont="1" applyFill="1"/>
    <xf numFmtId="0" fontId="12" fillId="2" borderId="4" xfId="0" applyFont="1" applyFill="1" applyBorder="1"/>
    <xf numFmtId="0" fontId="13" fillId="0" borderId="4" xfId="0" applyFont="1" applyBorder="1"/>
    <xf numFmtId="0" fontId="16" fillId="0" borderId="4" xfId="0" applyFont="1" applyBorder="1"/>
    <xf numFmtId="0" fontId="16" fillId="15" borderId="1" xfId="0" applyFont="1" applyFill="1" applyBorder="1"/>
    <xf numFmtId="0" fontId="3" fillId="0" borderId="1" xfId="0" applyFont="1" applyBorder="1"/>
    <xf numFmtId="0" fontId="18" fillId="6" borderId="4" xfId="0" applyFont="1" applyFill="1" applyBorder="1"/>
    <xf numFmtId="0" fontId="16" fillId="14" borderId="4" xfId="0" applyFont="1" applyFill="1" applyBorder="1"/>
    <xf numFmtId="0" fontId="12" fillId="16" borderId="19" xfId="0" applyFont="1" applyFill="1" applyBorder="1"/>
    <xf numFmtId="3" fontId="8" fillId="0" borderId="0" xfId="0" applyNumberFormat="1" applyFont="1" applyAlignment="1">
      <alignment horizontal="center"/>
    </xf>
    <xf numFmtId="3" fontId="43" fillId="11" borderId="10" xfId="0" applyNumberFormat="1" applyFont="1" applyFill="1" applyBorder="1" applyAlignment="1">
      <alignment horizontal="right" vertical="center"/>
    </xf>
    <xf numFmtId="3" fontId="43" fillId="11" borderId="36" xfId="0" applyNumberFormat="1" applyFont="1" applyFill="1" applyBorder="1" applyAlignment="1">
      <alignment horizontal="right" vertical="center"/>
    </xf>
    <xf numFmtId="3" fontId="43" fillId="11" borderId="35" xfId="0" applyNumberFormat="1" applyFont="1" applyFill="1" applyBorder="1" applyAlignment="1">
      <alignment horizontal="right" vertical="center"/>
    </xf>
    <xf numFmtId="3" fontId="2" fillId="8" borderId="31" xfId="0" applyNumberFormat="1" applyFont="1" applyFill="1" applyBorder="1"/>
    <xf numFmtId="3" fontId="2" fillId="8" borderId="18" xfId="0" applyNumberFormat="1" applyFont="1" applyFill="1" applyBorder="1"/>
    <xf numFmtId="0" fontId="16" fillId="16" borderId="23" xfId="0" applyFont="1" applyFill="1" applyBorder="1"/>
    <xf numFmtId="3" fontId="43" fillId="10" borderId="36" xfId="0" applyNumberFormat="1" applyFont="1" applyFill="1" applyBorder="1" applyAlignment="1">
      <alignment horizontal="right" vertical="center"/>
    </xf>
    <xf numFmtId="3" fontId="17" fillId="8" borderId="32" xfId="0" applyNumberFormat="1" applyFont="1" applyFill="1" applyBorder="1"/>
    <xf numFmtId="3" fontId="17" fillId="8" borderId="37" xfId="0" applyNumberFormat="1" applyFont="1" applyFill="1" applyBorder="1"/>
    <xf numFmtId="3" fontId="17" fillId="9" borderId="37" xfId="0" applyNumberFormat="1" applyFont="1" applyFill="1" applyBorder="1"/>
    <xf numFmtId="3" fontId="17" fillId="8" borderId="38" xfId="0" applyNumberFormat="1" applyFont="1" applyFill="1" applyBorder="1"/>
    <xf numFmtId="3" fontId="2" fillId="8" borderId="37" xfId="0" applyNumberFormat="1" applyFont="1" applyFill="1" applyBorder="1"/>
    <xf numFmtId="3" fontId="2" fillId="8" borderId="38" xfId="0" applyNumberFormat="1" applyFont="1" applyFill="1" applyBorder="1"/>
    <xf numFmtId="3" fontId="2" fillId="8" borderId="24" xfId="0" applyNumberFormat="1" applyFont="1" applyFill="1" applyBorder="1"/>
    <xf numFmtId="3" fontId="3" fillId="0" borderId="34" xfId="0" applyNumberFormat="1" applyFont="1" applyBorder="1"/>
    <xf numFmtId="0" fontId="16" fillId="15" borderId="4" xfId="0" applyFont="1" applyFill="1" applyBorder="1"/>
    <xf numFmtId="0" fontId="8" fillId="5" borderId="4" xfId="0" applyFont="1" applyFill="1" applyBorder="1" applyAlignment="1">
      <alignment horizontal="center" vertical="center"/>
    </xf>
    <xf numFmtId="3" fontId="16" fillId="5" borderId="13" xfId="0" applyNumberFormat="1" applyFont="1" applyFill="1" applyBorder="1"/>
    <xf numFmtId="0" fontId="0" fillId="17" borderId="4" xfId="0" applyFill="1" applyBorder="1"/>
    <xf numFmtId="0" fontId="8" fillId="17" borderId="1" xfId="0" applyFont="1" applyFill="1" applyBorder="1" applyAlignment="1">
      <alignment horizontal="center"/>
    </xf>
    <xf numFmtId="0" fontId="8" fillId="17" borderId="5" xfId="0" applyFont="1" applyFill="1" applyBorder="1" applyAlignment="1">
      <alignment horizontal="center"/>
    </xf>
    <xf numFmtId="3" fontId="3" fillId="17" borderId="9" xfId="0" applyNumberFormat="1" applyFont="1" applyFill="1" applyBorder="1"/>
    <xf numFmtId="0" fontId="3" fillId="0" borderId="9" xfId="0" applyFont="1" applyBorder="1"/>
    <xf numFmtId="0" fontId="19" fillId="0" borderId="5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3" fontId="16" fillId="5" borderId="5" xfId="0" applyNumberFormat="1" applyFont="1" applyFill="1" applyBorder="1"/>
    <xf numFmtId="3" fontId="3" fillId="0" borderId="5" xfId="0" applyNumberFormat="1" applyFont="1" applyBorder="1" applyAlignment="1">
      <alignment horizontal="right"/>
    </xf>
    <xf numFmtId="3" fontId="16" fillId="15" borderId="5" xfId="0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3" fillId="0" borderId="18" xfId="0" applyNumberFormat="1" applyFont="1" applyBorder="1"/>
    <xf numFmtId="3" fontId="3" fillId="0" borderId="39" xfId="0" applyNumberFormat="1" applyFont="1" applyBorder="1"/>
    <xf numFmtId="3" fontId="3" fillId="0" borderId="16" xfId="0" applyNumberFormat="1" applyFont="1" applyBorder="1"/>
    <xf numFmtId="3" fontId="16" fillId="5" borderId="18" xfId="0" applyNumberFormat="1" applyFont="1" applyFill="1" applyBorder="1"/>
    <xf numFmtId="3" fontId="16" fillId="5" borderId="3" xfId="0" applyNumberFormat="1" applyFont="1" applyFill="1" applyBorder="1"/>
    <xf numFmtId="3" fontId="48" fillId="0" borderId="8" xfId="0" applyNumberFormat="1" applyFont="1" applyBorder="1"/>
    <xf numFmtId="0" fontId="48" fillId="4" borderId="2" xfId="0" applyFont="1" applyFill="1" applyBorder="1" applyAlignment="1">
      <alignment horizontal="center"/>
    </xf>
    <xf numFmtId="0" fontId="48" fillId="0" borderId="0" xfId="0" applyFont="1"/>
    <xf numFmtId="3" fontId="48" fillId="0" borderId="6" xfId="0" applyNumberFormat="1" applyFont="1" applyBorder="1"/>
    <xf numFmtId="3" fontId="48" fillId="0" borderId="31" xfId="0" applyNumberFormat="1" applyFont="1" applyBorder="1"/>
    <xf numFmtId="3" fontId="48" fillId="0" borderId="15" xfId="0" applyNumberFormat="1" applyFont="1" applyBorder="1"/>
    <xf numFmtId="3" fontId="49" fillId="2" borderId="8" xfId="0" applyNumberFormat="1" applyFont="1" applyFill="1" applyBorder="1"/>
    <xf numFmtId="3" fontId="50" fillId="5" borderId="8" xfId="0" applyNumberFormat="1" applyFont="1" applyFill="1" applyBorder="1"/>
    <xf numFmtId="3" fontId="50" fillId="0" borderId="8" xfId="0" applyNumberFormat="1" applyFont="1" applyBorder="1"/>
    <xf numFmtId="0" fontId="48" fillId="0" borderId="8" xfId="0" applyFont="1" applyBorder="1" applyAlignment="1">
      <alignment horizontal="right"/>
    </xf>
    <xf numFmtId="0" fontId="50" fillId="15" borderId="8" xfId="0" applyFont="1" applyFill="1" applyBorder="1" applyAlignment="1">
      <alignment horizontal="right"/>
    </xf>
    <xf numFmtId="3" fontId="51" fillId="6" borderId="8" xfId="0" applyNumberFormat="1" applyFont="1" applyFill="1" applyBorder="1"/>
    <xf numFmtId="3" fontId="50" fillId="7" borderId="8" xfId="0" applyNumberFormat="1" applyFont="1" applyFill="1" applyBorder="1"/>
    <xf numFmtId="3" fontId="50" fillId="15" borderId="8" xfId="0" applyNumberFormat="1" applyFont="1" applyFill="1" applyBorder="1"/>
    <xf numFmtId="3" fontId="50" fillId="5" borderId="12" xfId="0" applyNumberFormat="1" applyFont="1" applyFill="1" applyBorder="1"/>
    <xf numFmtId="3" fontId="50" fillId="0" borderId="0" xfId="0" applyNumberFormat="1" applyFont="1"/>
    <xf numFmtId="3" fontId="49" fillId="2" borderId="10" xfId="0" applyNumberFormat="1" applyFont="1" applyFill="1" applyBorder="1"/>
    <xf numFmtId="3" fontId="48" fillId="0" borderId="0" xfId="0" applyNumberFormat="1" applyFont="1"/>
    <xf numFmtId="3" fontId="49" fillId="16" borderId="22" xfId="0" applyNumberFormat="1" applyFont="1" applyFill="1" applyBorder="1"/>
    <xf numFmtId="3" fontId="48" fillId="4" borderId="2" xfId="0" applyNumberFormat="1" applyFont="1" applyFill="1" applyBorder="1" applyAlignment="1">
      <alignment horizontal="center"/>
    </xf>
    <xf numFmtId="3" fontId="48" fillId="0" borderId="25" xfId="0" applyNumberFormat="1" applyFont="1" applyBorder="1"/>
    <xf numFmtId="3" fontId="48" fillId="0" borderId="17" xfId="0" applyNumberFormat="1" applyFont="1" applyBorder="1"/>
    <xf numFmtId="3" fontId="49" fillId="2" borderId="17" xfId="0" applyNumberFormat="1" applyFont="1" applyFill="1" applyBorder="1"/>
    <xf numFmtId="3" fontId="50" fillId="5" borderId="17" xfId="0" applyNumberFormat="1" applyFont="1" applyFill="1" applyBorder="1"/>
    <xf numFmtId="3" fontId="50" fillId="0" borderId="17" xfId="0" applyNumberFormat="1" applyFont="1" applyBorder="1"/>
    <xf numFmtId="3" fontId="48" fillId="0" borderId="8" xfId="0" applyNumberFormat="1" applyFont="1" applyBorder="1" applyAlignment="1">
      <alignment horizontal="right"/>
    </xf>
    <xf numFmtId="3" fontId="50" fillId="15" borderId="8" xfId="0" applyNumberFormat="1" applyFont="1" applyFill="1" applyBorder="1" applyAlignment="1">
      <alignment horizontal="right"/>
    </xf>
    <xf numFmtId="3" fontId="50" fillId="15" borderId="17" xfId="0" applyNumberFormat="1" applyFont="1" applyFill="1" applyBorder="1" applyAlignment="1">
      <alignment horizontal="right"/>
    </xf>
    <xf numFmtId="3" fontId="51" fillId="6" borderId="17" xfId="0" applyNumberFormat="1" applyFont="1" applyFill="1" applyBorder="1"/>
    <xf numFmtId="3" fontId="50" fillId="7" borderId="17" xfId="0" applyNumberFormat="1" applyFont="1" applyFill="1" applyBorder="1"/>
    <xf numFmtId="3" fontId="50" fillId="15" borderId="17" xfId="0" applyNumberFormat="1" applyFont="1" applyFill="1" applyBorder="1"/>
    <xf numFmtId="3" fontId="50" fillId="5" borderId="27" xfId="0" applyNumberFormat="1" applyFont="1" applyFill="1" applyBorder="1"/>
    <xf numFmtId="3" fontId="50" fillId="5" borderId="26" xfId="0" applyNumberFormat="1" applyFont="1" applyFill="1" applyBorder="1"/>
    <xf numFmtId="3" fontId="49" fillId="2" borderId="29" xfId="0" applyNumberFormat="1" applyFont="1" applyFill="1" applyBorder="1"/>
    <xf numFmtId="3" fontId="50" fillId="5" borderId="14" xfId="0" applyNumberFormat="1" applyFont="1" applyFill="1" applyBorder="1"/>
    <xf numFmtId="3" fontId="48" fillId="0" borderId="14" xfId="0" applyNumberFormat="1" applyFont="1" applyBorder="1" applyAlignment="1">
      <alignment horizontal="right"/>
    </xf>
    <xf numFmtId="3" fontId="50" fillId="15" borderId="14" xfId="0" applyNumberFormat="1" applyFont="1" applyFill="1" applyBorder="1" applyAlignment="1">
      <alignment horizontal="right"/>
    </xf>
    <xf numFmtId="3" fontId="3" fillId="9" borderId="9" xfId="0" applyNumberFormat="1" applyFont="1" applyFill="1" applyBorder="1"/>
    <xf numFmtId="0" fontId="51" fillId="4" borderId="12" xfId="0" applyFont="1" applyFill="1" applyBorder="1" applyAlignment="1">
      <alignment horizontal="center"/>
    </xf>
    <xf numFmtId="3" fontId="50" fillId="8" borderId="8" xfId="0" applyNumberFormat="1" applyFont="1" applyFill="1" applyBorder="1"/>
    <xf numFmtId="3" fontId="52" fillId="9" borderId="8" xfId="0" applyNumberFormat="1" applyFont="1" applyFill="1" applyBorder="1"/>
    <xf numFmtId="3" fontId="51" fillId="9" borderId="8" xfId="0" applyNumberFormat="1" applyFont="1" applyFill="1" applyBorder="1"/>
    <xf numFmtId="3" fontId="48" fillId="17" borderId="8" xfId="0" applyNumberFormat="1" applyFont="1" applyFill="1" applyBorder="1"/>
    <xf numFmtId="3" fontId="48" fillId="9" borderId="8" xfId="0" applyNumberFormat="1" applyFont="1" applyFill="1" applyBorder="1"/>
    <xf numFmtId="0" fontId="48" fillId="0" borderId="8" xfId="0" applyFont="1" applyBorder="1"/>
    <xf numFmtId="3" fontId="50" fillId="8" borderId="2" xfId="0" applyNumberFormat="1" applyFont="1" applyFill="1" applyBorder="1"/>
    <xf numFmtId="3" fontId="49" fillId="5" borderId="29" xfId="0" applyNumberFormat="1" applyFont="1" applyFill="1" applyBorder="1"/>
    <xf numFmtId="3" fontId="15" fillId="5" borderId="40" xfId="0" applyNumberFormat="1" applyFont="1" applyFill="1" applyBorder="1"/>
    <xf numFmtId="0" fontId="3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2" fillId="0" borderId="0" xfId="0" applyNumberFormat="1" applyFont="1"/>
    <xf numFmtId="0" fontId="16" fillId="0" borderId="0" xfId="0" applyFont="1" applyAlignment="1">
      <alignment horizontal="right"/>
    </xf>
    <xf numFmtId="3" fontId="18" fillId="0" borderId="0" xfId="0" applyNumberFormat="1" applyFont="1"/>
    <xf numFmtId="0" fontId="12" fillId="0" borderId="0" xfId="0" applyFont="1"/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3" fontId="23" fillId="0" borderId="0" xfId="0" applyNumberFormat="1" applyFont="1"/>
    <xf numFmtId="3" fontId="51" fillId="0" borderId="8" xfId="0" applyNumberFormat="1" applyFont="1" applyBorder="1"/>
    <xf numFmtId="3" fontId="51" fillId="0" borderId="6" xfId="0" applyNumberFormat="1" applyFont="1" applyBorder="1"/>
    <xf numFmtId="3" fontId="51" fillId="0" borderId="17" xfId="0" applyNumberFormat="1" applyFont="1" applyBorder="1"/>
    <xf numFmtId="3" fontId="53" fillId="2" borderId="17" xfId="0" applyNumberFormat="1" applyFont="1" applyFill="1" applyBorder="1"/>
    <xf numFmtId="3" fontId="51" fillId="5" borderId="8" xfId="0" applyNumberFormat="1" applyFont="1" applyFill="1" applyBorder="1"/>
    <xf numFmtId="3" fontId="51" fillId="5" borderId="31" xfId="0" applyNumberFormat="1" applyFont="1" applyFill="1" applyBorder="1"/>
    <xf numFmtId="3" fontId="51" fillId="5" borderId="2" xfId="0" applyNumberFormat="1" applyFont="1" applyFill="1" applyBorder="1"/>
    <xf numFmtId="3" fontId="18" fillId="0" borderId="7" xfId="0" applyNumberFormat="1" applyFont="1" applyBorder="1"/>
    <xf numFmtId="3" fontId="18" fillId="0" borderId="9" xfId="0" applyNumberFormat="1" applyFont="1" applyBorder="1"/>
    <xf numFmtId="3" fontId="18" fillId="0" borderId="34" xfId="0" applyNumberFormat="1" applyFont="1" applyBorder="1"/>
    <xf numFmtId="3" fontId="54" fillId="2" borderId="34" xfId="0" applyNumberFormat="1" applyFont="1" applyFill="1" applyBorder="1"/>
    <xf numFmtId="3" fontId="18" fillId="5" borderId="9" xfId="0" applyNumberFormat="1" applyFont="1" applyFill="1" applyBorder="1"/>
    <xf numFmtId="3" fontId="18" fillId="5" borderId="18" xfId="0" applyNumberFormat="1" applyFont="1" applyFill="1" applyBorder="1"/>
    <xf numFmtId="3" fontId="18" fillId="5" borderId="3" xfId="0" applyNumberFormat="1" applyFont="1" applyFill="1" applyBorder="1"/>
    <xf numFmtId="0" fontId="3" fillId="0" borderId="17" xfId="0" applyFont="1" applyBorder="1"/>
    <xf numFmtId="0" fontId="7" fillId="0" borderId="32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21" fillId="0" borderId="35" xfId="0" applyFont="1" applyBorder="1" applyAlignment="1">
      <alignment horizontal="center"/>
    </xf>
    <xf numFmtId="0" fontId="44" fillId="12" borderId="35" xfId="0" applyFont="1" applyFill="1" applyBorder="1" applyAlignment="1">
      <alignment horizontal="center"/>
    </xf>
    <xf numFmtId="0" fontId="45" fillId="13" borderId="35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40" fillId="11" borderId="35" xfId="0" applyFont="1" applyFill="1" applyBorder="1" applyAlignment="1">
      <alignment horizontal="center"/>
    </xf>
    <xf numFmtId="0" fontId="40" fillId="10" borderId="35" xfId="0" applyFont="1" applyFill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386715</xdr:colOff>
      <xdr:row>0</xdr:row>
      <xdr:rowOff>133350</xdr:rowOff>
    </xdr:from>
    <xdr:to>
      <xdr:col>9</xdr:col>
      <xdr:colOff>539115</xdr:colOff>
      <xdr:row>4</xdr:row>
      <xdr:rowOff>102870</xdr:rowOff>
    </xdr:to>
    <xdr:pic>
      <xdr:nvPicPr>
        <xdr:cNvPr id="7582" name="Obrázek 1">
          <a:extLst>
            <a:ext uri="{FF2B5EF4-FFF2-40B4-BE49-F238E27FC236}">
              <a16:creationId xmlns:a16="http://schemas.microsoft.com/office/drawing/2014/main" id="{00000000-0008-0000-0200-00009E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5090" y="133350"/>
          <a:ext cx="1000125" cy="1036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9"/>
  <sheetViews>
    <sheetView zoomScaleNormal="100" workbookViewId="0">
      <pane xSplit="3" ySplit="3" topLeftCell="D103" activePane="bottomRight" state="frozen"/>
      <selection pane="topRight" activeCell="D1" sqref="D1"/>
      <selection pane="bottomLeft" activeCell="A86" sqref="A86"/>
      <selection pane="bottomRight" activeCell="L106" sqref="L106"/>
    </sheetView>
  </sheetViews>
  <sheetFormatPr defaultRowHeight="15" x14ac:dyDescent="0.25"/>
  <cols>
    <col min="1" max="1" width="55.28515625" style="3" customWidth="1"/>
    <col min="2" max="2" width="6.7109375" customWidth="1"/>
    <col min="3" max="3" width="7.7109375" style="1" customWidth="1"/>
    <col min="4" max="4" width="12.28515625" style="229" customWidth="1"/>
    <col min="5" max="5" width="12.28515625" style="3" customWidth="1"/>
    <col min="6" max="6" width="12.28515625" style="244" customWidth="1"/>
    <col min="7" max="7" width="12.28515625" style="3" customWidth="1"/>
    <col min="8" max="8" width="12.28515625" style="244" customWidth="1"/>
    <col min="9" max="9" width="12.28515625" style="3" customWidth="1"/>
    <col min="10" max="10" width="2.7109375" style="3" customWidth="1"/>
    <col min="11" max="16" width="20.7109375" style="4" customWidth="1"/>
    <col min="17" max="17" width="20.7109375" style="5" customWidth="1"/>
  </cols>
  <sheetData>
    <row r="1" spans="1:17" ht="24" thickTop="1" x14ac:dyDescent="0.35">
      <c r="A1" s="180" t="s">
        <v>0</v>
      </c>
      <c r="C1" s="6"/>
      <c r="D1" s="300">
        <v>2017</v>
      </c>
      <c r="E1" s="300"/>
      <c r="F1" s="300">
        <v>2018</v>
      </c>
      <c r="G1" s="300"/>
      <c r="H1" s="300">
        <v>2019</v>
      </c>
      <c r="I1" s="300"/>
      <c r="J1" s="276"/>
      <c r="K1" s="7" t="s">
        <v>1</v>
      </c>
      <c r="L1" s="7" t="s">
        <v>1</v>
      </c>
      <c r="M1" s="7" t="s">
        <v>1</v>
      </c>
      <c r="N1" s="7" t="s">
        <v>1</v>
      </c>
    </row>
    <row r="2" spans="1:17" ht="15.75" thickBot="1" x14ac:dyDescent="0.3">
      <c r="A2" s="181"/>
      <c r="B2" s="8" t="s">
        <v>2</v>
      </c>
      <c r="C2" s="9" t="s">
        <v>3</v>
      </c>
      <c r="D2" s="228" t="s">
        <v>4</v>
      </c>
      <c r="E2" s="10" t="s">
        <v>5</v>
      </c>
      <c r="F2" s="246" t="s">
        <v>4</v>
      </c>
      <c r="G2" s="10" t="s">
        <v>5</v>
      </c>
      <c r="H2" s="246" t="s">
        <v>4</v>
      </c>
      <c r="I2" s="10" t="s">
        <v>5</v>
      </c>
      <c r="J2" s="277"/>
      <c r="K2" s="11">
        <v>2019</v>
      </c>
      <c r="L2" s="11">
        <v>2018</v>
      </c>
      <c r="M2" s="11">
        <v>2017</v>
      </c>
      <c r="N2" s="11">
        <v>2016</v>
      </c>
      <c r="O2" s="11">
        <v>2015</v>
      </c>
      <c r="P2" s="11">
        <v>2014</v>
      </c>
      <c r="Q2" s="11">
        <v>2013</v>
      </c>
    </row>
    <row r="3" spans="1:17" ht="5.25" customHeight="1" thickTop="1" thickBot="1" x14ac:dyDescent="0.3">
      <c r="E3" s="52"/>
    </row>
    <row r="4" spans="1:17" ht="15.75" thickTop="1" x14ac:dyDescent="0.25">
      <c r="A4" s="33" t="s">
        <v>384</v>
      </c>
      <c r="B4" s="13"/>
      <c r="C4" s="14">
        <v>1111</v>
      </c>
      <c r="D4" s="230">
        <v>3140000</v>
      </c>
      <c r="E4" s="15">
        <v>3392572</v>
      </c>
      <c r="F4" s="247">
        <v>3400000</v>
      </c>
      <c r="G4" s="15">
        <v>4188712.48</v>
      </c>
      <c r="H4" s="247">
        <v>4180000</v>
      </c>
      <c r="I4" s="15">
        <v>0</v>
      </c>
      <c r="J4" s="52"/>
      <c r="P4" s="16"/>
      <c r="Q4" s="17"/>
    </row>
    <row r="5" spans="1:17" x14ac:dyDescent="0.25">
      <c r="A5" s="33" t="s">
        <v>385</v>
      </c>
      <c r="B5" s="13"/>
      <c r="C5" s="14">
        <v>1112</v>
      </c>
      <c r="D5" s="227">
        <v>340000</v>
      </c>
      <c r="E5" s="18">
        <v>289555</v>
      </c>
      <c r="F5" s="248">
        <v>290000</v>
      </c>
      <c r="G5" s="18">
        <v>98186.93</v>
      </c>
      <c r="H5" s="248">
        <v>98000</v>
      </c>
      <c r="I5" s="18">
        <v>0</v>
      </c>
      <c r="J5" s="52"/>
      <c r="P5" s="16"/>
      <c r="Q5" s="17"/>
    </row>
    <row r="6" spans="1:17" x14ac:dyDescent="0.25">
      <c r="A6" s="33" t="s">
        <v>386</v>
      </c>
      <c r="B6" s="13"/>
      <c r="C6" s="14">
        <v>1113</v>
      </c>
      <c r="D6" s="227">
        <v>330000</v>
      </c>
      <c r="E6" s="18">
        <v>339175</v>
      </c>
      <c r="F6" s="248">
        <v>340000</v>
      </c>
      <c r="G6" s="18">
        <v>1167974.33</v>
      </c>
      <c r="H6" s="248">
        <v>1160000</v>
      </c>
      <c r="I6" s="18">
        <v>0</v>
      </c>
      <c r="J6" s="52"/>
      <c r="P6" s="16"/>
      <c r="Q6" s="17"/>
    </row>
    <row r="7" spans="1:17" x14ac:dyDescent="0.25">
      <c r="A7" s="33" t="s">
        <v>9</v>
      </c>
      <c r="B7" s="13"/>
      <c r="C7" s="14">
        <v>1121</v>
      </c>
      <c r="D7" s="227">
        <v>3400000</v>
      </c>
      <c r="E7" s="18">
        <v>3553420</v>
      </c>
      <c r="F7" s="248">
        <v>3600000</v>
      </c>
      <c r="G7" s="18">
        <v>3566943</v>
      </c>
      <c r="H7" s="248">
        <v>3560000</v>
      </c>
      <c r="I7" s="18">
        <v>0</v>
      </c>
      <c r="J7" s="52"/>
      <c r="P7" s="16"/>
      <c r="Q7" s="17"/>
    </row>
    <row r="8" spans="1:17" x14ac:dyDescent="0.25">
      <c r="A8" s="33" t="s">
        <v>10</v>
      </c>
      <c r="B8" s="13"/>
      <c r="C8" s="14">
        <v>1122</v>
      </c>
      <c r="D8" s="227">
        <v>0</v>
      </c>
      <c r="E8" s="18">
        <v>0</v>
      </c>
      <c r="F8" s="248">
        <v>0</v>
      </c>
      <c r="G8" s="18">
        <v>47310</v>
      </c>
      <c r="H8" s="248">
        <v>47000</v>
      </c>
      <c r="I8" s="18">
        <v>0</v>
      </c>
      <c r="J8" s="52"/>
      <c r="P8" s="16"/>
      <c r="Q8" s="17"/>
    </row>
    <row r="9" spans="1:17" x14ac:dyDescent="0.25">
      <c r="A9" s="33" t="s">
        <v>11</v>
      </c>
      <c r="B9" s="13"/>
      <c r="C9" s="14">
        <v>1211</v>
      </c>
      <c r="D9" s="227">
        <v>6600000</v>
      </c>
      <c r="E9" s="18">
        <v>7200899</v>
      </c>
      <c r="F9" s="248">
        <v>8200000</v>
      </c>
      <c r="G9" s="18">
        <v>7986342</v>
      </c>
      <c r="H9" s="248">
        <v>8000000</v>
      </c>
      <c r="I9" s="18">
        <v>0</v>
      </c>
      <c r="J9" s="52"/>
      <c r="L9" s="4" t="s">
        <v>397</v>
      </c>
      <c r="M9" s="4" t="s">
        <v>342</v>
      </c>
      <c r="P9" s="16"/>
      <c r="Q9" s="17"/>
    </row>
    <row r="10" spans="1:17" x14ac:dyDescent="0.25">
      <c r="A10" s="33" t="s">
        <v>12</v>
      </c>
      <c r="B10" s="13"/>
      <c r="C10" s="14">
        <v>1334</v>
      </c>
      <c r="D10" s="227">
        <v>0</v>
      </c>
      <c r="E10" s="18">
        <v>0</v>
      </c>
      <c r="F10" s="248">
        <v>0</v>
      </c>
      <c r="G10" s="18">
        <v>7849.5</v>
      </c>
      <c r="H10" s="248">
        <v>0</v>
      </c>
      <c r="I10" s="18">
        <v>0</v>
      </c>
      <c r="J10" s="52"/>
      <c r="P10" s="16"/>
      <c r="Q10" s="17"/>
    </row>
    <row r="11" spans="1:17" x14ac:dyDescent="0.25">
      <c r="A11" s="31" t="s">
        <v>13</v>
      </c>
      <c r="B11" s="13"/>
      <c r="C11" s="14">
        <v>1335</v>
      </c>
      <c r="D11" s="227">
        <v>4000</v>
      </c>
      <c r="E11" s="18">
        <v>7222</v>
      </c>
      <c r="F11" s="248">
        <v>5000</v>
      </c>
      <c r="G11" s="18">
        <v>7221.8</v>
      </c>
      <c r="H11" s="248">
        <v>5000</v>
      </c>
      <c r="I11" s="18">
        <v>0</v>
      </c>
      <c r="J11" s="52"/>
      <c r="P11" s="16"/>
      <c r="Q11" s="17"/>
    </row>
    <row r="12" spans="1:17" x14ac:dyDescent="0.25">
      <c r="A12" s="33" t="s">
        <v>14</v>
      </c>
      <c r="B12" s="13"/>
      <c r="C12" s="14">
        <v>1337</v>
      </c>
      <c r="D12" s="227">
        <v>680000</v>
      </c>
      <c r="E12" s="18">
        <v>691154</v>
      </c>
      <c r="F12" s="248">
        <v>690000</v>
      </c>
      <c r="G12" s="18">
        <v>713581</v>
      </c>
      <c r="H12" s="248">
        <v>710000</v>
      </c>
      <c r="I12" s="18">
        <v>0</v>
      </c>
      <c r="J12" s="52"/>
      <c r="N12" s="4" t="s">
        <v>331</v>
      </c>
      <c r="P12" s="16"/>
      <c r="Q12" s="17"/>
    </row>
    <row r="13" spans="1:17" x14ac:dyDescent="0.25">
      <c r="A13" s="33" t="s">
        <v>15</v>
      </c>
      <c r="B13" s="13"/>
      <c r="C13" s="14">
        <v>1341</v>
      </c>
      <c r="D13" s="227">
        <v>45000</v>
      </c>
      <c r="E13" s="18">
        <v>42400</v>
      </c>
      <c r="F13" s="248">
        <v>43000</v>
      </c>
      <c r="G13" s="18">
        <v>41991</v>
      </c>
      <c r="H13" s="248">
        <v>42000</v>
      </c>
      <c r="I13" s="18">
        <v>0</v>
      </c>
      <c r="J13" s="52"/>
      <c r="O13" s="4" t="s">
        <v>16</v>
      </c>
      <c r="P13" s="16"/>
      <c r="Q13" s="17"/>
    </row>
    <row r="14" spans="1:17" x14ac:dyDescent="0.25">
      <c r="A14" s="33" t="s">
        <v>17</v>
      </c>
      <c r="B14" s="13"/>
      <c r="C14" s="14">
        <v>1342</v>
      </c>
      <c r="D14" s="227">
        <v>3500</v>
      </c>
      <c r="E14" s="18">
        <v>3793</v>
      </c>
      <c r="F14" s="248">
        <v>3500</v>
      </c>
      <c r="G14" s="18">
        <v>3571</v>
      </c>
      <c r="H14" s="248">
        <v>3600</v>
      </c>
      <c r="I14" s="18">
        <v>0</v>
      </c>
      <c r="J14" s="52"/>
      <c r="P14" s="16"/>
      <c r="Q14" s="17"/>
    </row>
    <row r="15" spans="1:17" x14ac:dyDescent="0.25">
      <c r="A15" s="33" t="s">
        <v>18</v>
      </c>
      <c r="B15" s="13"/>
      <c r="C15" s="14">
        <v>1343</v>
      </c>
      <c r="D15" s="227">
        <v>40000</v>
      </c>
      <c r="E15" s="18">
        <v>35650</v>
      </c>
      <c r="F15" s="248">
        <v>36000</v>
      </c>
      <c r="G15" s="18">
        <v>22774</v>
      </c>
      <c r="H15" s="248">
        <v>22000</v>
      </c>
      <c r="I15" s="18">
        <v>0</v>
      </c>
      <c r="J15" s="52"/>
      <c r="P15" s="16"/>
      <c r="Q15" s="17"/>
    </row>
    <row r="16" spans="1:17" x14ac:dyDescent="0.25">
      <c r="A16" s="33" t="s">
        <v>19</v>
      </c>
      <c r="B16" s="13"/>
      <c r="C16" s="14">
        <v>1345</v>
      </c>
      <c r="D16" s="227">
        <v>8000</v>
      </c>
      <c r="E16" s="18">
        <v>15160</v>
      </c>
      <c r="F16" s="248">
        <v>15000</v>
      </c>
      <c r="G16" s="18">
        <v>14285</v>
      </c>
      <c r="H16" s="248">
        <v>14000</v>
      </c>
      <c r="I16" s="18">
        <v>0</v>
      </c>
      <c r="J16" s="52"/>
      <c r="P16" s="16"/>
      <c r="Q16" s="17"/>
    </row>
    <row r="17" spans="1:17" x14ac:dyDescent="0.25">
      <c r="A17" s="33" t="s">
        <v>20</v>
      </c>
      <c r="B17" s="13"/>
      <c r="C17" s="14">
        <v>1347</v>
      </c>
      <c r="D17" s="231">
        <v>0</v>
      </c>
      <c r="E17" s="18">
        <v>0</v>
      </c>
      <c r="F17" s="248">
        <v>0</v>
      </c>
      <c r="G17" s="222">
        <v>0</v>
      </c>
      <c r="H17" s="248">
        <v>0</v>
      </c>
      <c r="I17" s="18">
        <v>0</v>
      </c>
      <c r="J17" s="52"/>
      <c r="P17" s="16"/>
      <c r="Q17" s="17"/>
    </row>
    <row r="18" spans="1:17" x14ac:dyDescent="0.25">
      <c r="A18" s="33" t="s">
        <v>438</v>
      </c>
      <c r="B18" s="13"/>
      <c r="C18" s="14">
        <v>1381</v>
      </c>
      <c r="D18" s="231">
        <v>0</v>
      </c>
      <c r="E18" s="205">
        <v>0</v>
      </c>
      <c r="F18" s="248">
        <v>0</v>
      </c>
      <c r="G18" s="223">
        <v>162010</v>
      </c>
      <c r="H18" s="248">
        <v>150000</v>
      </c>
      <c r="I18" s="18">
        <v>0</v>
      </c>
      <c r="J18" s="52"/>
      <c r="P18" s="16"/>
      <c r="Q18" s="17"/>
    </row>
    <row r="19" spans="1:17" x14ac:dyDescent="0.25">
      <c r="A19" s="33" t="s">
        <v>21</v>
      </c>
      <c r="B19" s="13"/>
      <c r="C19" s="14">
        <v>1382</v>
      </c>
      <c r="D19" s="232">
        <v>60000</v>
      </c>
      <c r="E19" s="18">
        <v>90436</v>
      </c>
      <c r="F19" s="248">
        <v>90000</v>
      </c>
      <c r="G19" s="224">
        <v>0</v>
      </c>
      <c r="H19" s="248">
        <v>0</v>
      </c>
      <c r="I19" s="18">
        <v>0</v>
      </c>
      <c r="J19" s="52"/>
      <c r="P19" s="16"/>
      <c r="Q19" s="17"/>
    </row>
    <row r="20" spans="1:17" x14ac:dyDescent="0.25">
      <c r="A20" s="31" t="s">
        <v>22</v>
      </c>
      <c r="B20" s="13"/>
      <c r="C20" s="14">
        <v>1383</v>
      </c>
      <c r="D20" s="227">
        <v>180000</v>
      </c>
      <c r="E20" s="18">
        <v>245047</v>
      </c>
      <c r="F20" s="248">
        <v>0</v>
      </c>
      <c r="G20" s="18">
        <v>9809</v>
      </c>
      <c r="H20" s="248">
        <v>0</v>
      </c>
      <c r="I20" s="18">
        <v>0</v>
      </c>
      <c r="J20" s="52"/>
      <c r="P20" s="16"/>
      <c r="Q20" s="17"/>
    </row>
    <row r="21" spans="1:17" x14ac:dyDescent="0.25">
      <c r="A21" s="33" t="s">
        <v>23</v>
      </c>
      <c r="B21" s="13"/>
      <c r="C21" s="14">
        <v>1361</v>
      </c>
      <c r="D21" s="227">
        <v>40000</v>
      </c>
      <c r="E21" s="18">
        <v>14320</v>
      </c>
      <c r="F21" s="248">
        <v>15000</v>
      </c>
      <c r="G21" s="18">
        <v>10800</v>
      </c>
      <c r="H21" s="248">
        <v>11000</v>
      </c>
      <c r="I21" s="18">
        <v>0</v>
      </c>
      <c r="J21" s="52"/>
      <c r="P21" s="5" t="s">
        <v>24</v>
      </c>
    </row>
    <row r="22" spans="1:17" x14ac:dyDescent="0.25">
      <c r="A22" s="33" t="s">
        <v>25</v>
      </c>
      <c r="B22" s="13"/>
      <c r="C22" s="14">
        <v>1511</v>
      </c>
      <c r="D22" s="227">
        <v>1500000</v>
      </c>
      <c r="E22" s="18">
        <v>1591558</v>
      </c>
      <c r="F22" s="248">
        <v>1600000</v>
      </c>
      <c r="G22" s="18">
        <v>1566347.7</v>
      </c>
      <c r="H22" s="248">
        <v>1560000</v>
      </c>
      <c r="I22" s="18">
        <v>0</v>
      </c>
      <c r="J22" s="52"/>
      <c r="P22" s="16"/>
    </row>
    <row r="23" spans="1:17" x14ac:dyDescent="0.25">
      <c r="A23" s="33" t="s">
        <v>26</v>
      </c>
      <c r="B23" s="13"/>
      <c r="C23" s="14">
        <v>4111</v>
      </c>
      <c r="D23" s="227">
        <v>0</v>
      </c>
      <c r="E23" s="18">
        <v>36934</v>
      </c>
      <c r="F23" s="248">
        <v>0</v>
      </c>
      <c r="G23" s="18">
        <v>105962</v>
      </c>
      <c r="H23" s="248">
        <v>0</v>
      </c>
      <c r="I23" s="18">
        <v>0</v>
      </c>
      <c r="J23" s="52"/>
      <c r="P23" s="16"/>
    </row>
    <row r="24" spans="1:17" x14ac:dyDescent="0.25">
      <c r="A24" s="33" t="s">
        <v>27</v>
      </c>
      <c r="B24" s="13"/>
      <c r="C24" s="14">
        <v>4112</v>
      </c>
      <c r="D24" s="227">
        <v>270000</v>
      </c>
      <c r="E24" s="18">
        <v>270000</v>
      </c>
      <c r="F24" s="248">
        <v>282300</v>
      </c>
      <c r="G24" s="18">
        <v>282300</v>
      </c>
      <c r="H24" s="248">
        <v>304000</v>
      </c>
      <c r="I24" s="18">
        <v>0</v>
      </c>
      <c r="J24" s="52"/>
      <c r="K24" s="4" t="s">
        <v>452</v>
      </c>
      <c r="P24" s="16" t="s">
        <v>28</v>
      </c>
    </row>
    <row r="25" spans="1:17" x14ac:dyDescent="0.25">
      <c r="A25" s="33" t="s">
        <v>29</v>
      </c>
      <c r="B25" s="13"/>
      <c r="C25" s="14">
        <v>4116</v>
      </c>
      <c r="D25" s="227">
        <v>0</v>
      </c>
      <c r="E25" s="18">
        <v>1546762</v>
      </c>
      <c r="F25" s="248">
        <v>0</v>
      </c>
      <c r="G25" s="18">
        <v>1050789</v>
      </c>
      <c r="H25" s="248">
        <v>0</v>
      </c>
      <c r="I25" s="18">
        <v>0</v>
      </c>
      <c r="J25" s="52"/>
      <c r="M25" s="4" t="s">
        <v>346</v>
      </c>
      <c r="P25" s="16"/>
    </row>
    <row r="26" spans="1:17" x14ac:dyDescent="0.25">
      <c r="A26" s="33" t="s">
        <v>30</v>
      </c>
      <c r="B26" s="13"/>
      <c r="C26" s="14">
        <v>4121</v>
      </c>
      <c r="D26" s="227">
        <v>0</v>
      </c>
      <c r="E26" s="18">
        <v>0</v>
      </c>
      <c r="F26" s="248">
        <v>0</v>
      </c>
      <c r="G26" s="18">
        <v>0</v>
      </c>
      <c r="H26" s="248">
        <v>0</v>
      </c>
      <c r="I26" s="18">
        <v>0</v>
      </c>
      <c r="J26" s="52"/>
      <c r="P26" s="16" t="s">
        <v>31</v>
      </c>
    </row>
    <row r="27" spans="1:17" x14ac:dyDescent="0.25">
      <c r="A27" s="33" t="s">
        <v>32</v>
      </c>
      <c r="B27" s="13"/>
      <c r="C27" s="14">
        <v>4122</v>
      </c>
      <c r="D27" s="227">
        <v>0</v>
      </c>
      <c r="E27" s="18">
        <v>59000</v>
      </c>
      <c r="F27" s="248">
        <v>0</v>
      </c>
      <c r="G27" s="18">
        <v>494049</v>
      </c>
      <c r="H27" s="248">
        <v>0</v>
      </c>
      <c r="I27" s="18">
        <v>0</v>
      </c>
      <c r="J27" s="52"/>
      <c r="P27" s="16"/>
      <c r="Q27" s="5" t="s">
        <v>33</v>
      </c>
    </row>
    <row r="28" spans="1:17" x14ac:dyDescent="0.25">
      <c r="A28" s="33" t="s">
        <v>34</v>
      </c>
      <c r="B28" s="13"/>
      <c r="C28" s="14">
        <v>4123</v>
      </c>
      <c r="D28" s="227">
        <v>0</v>
      </c>
      <c r="E28" s="18">
        <v>0</v>
      </c>
      <c r="F28" s="248">
        <v>0</v>
      </c>
      <c r="G28" s="18">
        <v>0</v>
      </c>
      <c r="H28" s="248">
        <v>0</v>
      </c>
      <c r="I28" s="18">
        <v>0</v>
      </c>
      <c r="J28" s="52"/>
      <c r="P28" s="16"/>
    </row>
    <row r="29" spans="1:17" x14ac:dyDescent="0.25">
      <c r="A29" s="33" t="s">
        <v>35</v>
      </c>
      <c r="B29" s="13"/>
      <c r="C29" s="20">
        <v>4129</v>
      </c>
      <c r="D29" s="227">
        <v>0</v>
      </c>
      <c r="E29" s="18">
        <v>0</v>
      </c>
      <c r="F29" s="248">
        <v>0</v>
      </c>
      <c r="G29" s="18">
        <v>0</v>
      </c>
      <c r="H29" s="248">
        <v>0</v>
      </c>
      <c r="I29" s="18">
        <v>0</v>
      </c>
      <c r="J29" s="52"/>
      <c r="P29" s="16"/>
    </row>
    <row r="30" spans="1:17" x14ac:dyDescent="0.25">
      <c r="A30" s="33" t="s">
        <v>36</v>
      </c>
      <c r="B30" s="13"/>
      <c r="C30" s="20">
        <v>4134</v>
      </c>
      <c r="D30" s="227">
        <v>0</v>
      </c>
      <c r="E30" s="18">
        <v>0</v>
      </c>
      <c r="F30" s="248">
        <v>0</v>
      </c>
      <c r="G30" s="18">
        <v>0</v>
      </c>
      <c r="H30" s="248">
        <v>0</v>
      </c>
      <c r="I30" s="18">
        <v>0</v>
      </c>
      <c r="J30" s="52"/>
      <c r="P30" s="16"/>
    </row>
    <row r="31" spans="1:17" x14ac:dyDescent="0.25">
      <c r="A31" s="33" t="s">
        <v>37</v>
      </c>
      <c r="B31" s="13"/>
      <c r="C31" s="14">
        <v>4216</v>
      </c>
      <c r="D31" s="227">
        <v>0</v>
      </c>
      <c r="E31" s="18">
        <v>0</v>
      </c>
      <c r="F31" s="248">
        <v>0</v>
      </c>
      <c r="G31" s="18">
        <v>450000</v>
      </c>
      <c r="H31" s="248">
        <v>0</v>
      </c>
      <c r="I31" s="18">
        <v>0</v>
      </c>
      <c r="J31" s="52"/>
      <c r="P31" s="16"/>
    </row>
    <row r="32" spans="1:17" x14ac:dyDescent="0.25">
      <c r="A32" s="33" t="s">
        <v>38</v>
      </c>
      <c r="B32" s="13"/>
      <c r="C32" s="14">
        <v>4222</v>
      </c>
      <c r="D32" s="227">
        <v>0</v>
      </c>
      <c r="E32" s="18">
        <v>3215000</v>
      </c>
      <c r="F32" s="248">
        <v>0</v>
      </c>
      <c r="G32" s="18">
        <v>300000</v>
      </c>
      <c r="H32" s="248">
        <v>2850000</v>
      </c>
      <c r="I32" s="18">
        <v>0</v>
      </c>
      <c r="J32" s="52"/>
      <c r="K32" s="4" t="s">
        <v>451</v>
      </c>
      <c r="P32" s="16"/>
      <c r="Q32" s="5" t="s">
        <v>39</v>
      </c>
    </row>
    <row r="33" spans="1:17" x14ac:dyDescent="0.25">
      <c r="A33" s="33" t="s">
        <v>40</v>
      </c>
      <c r="B33" s="13"/>
      <c r="C33" s="21">
        <v>4221</v>
      </c>
      <c r="D33" s="227">
        <v>0</v>
      </c>
      <c r="E33" s="3">
        <v>0</v>
      </c>
      <c r="F33" s="248">
        <v>735388</v>
      </c>
      <c r="G33" s="18">
        <v>0</v>
      </c>
      <c r="H33" s="248">
        <v>0</v>
      </c>
      <c r="I33" s="18">
        <v>0</v>
      </c>
      <c r="J33" s="52"/>
      <c r="L33" s="4" t="s">
        <v>415</v>
      </c>
      <c r="P33" s="16"/>
    </row>
    <row r="34" spans="1:17" ht="15.75" x14ac:dyDescent="0.25">
      <c r="A34" s="182" t="s">
        <v>41</v>
      </c>
      <c r="B34" s="22"/>
      <c r="C34" s="23"/>
      <c r="D34" s="233">
        <f t="shared" ref="D34:I34" si="0">SUM(D4:D33)</f>
        <v>16640500</v>
      </c>
      <c r="E34" s="24">
        <f t="shared" si="0"/>
        <v>22640057</v>
      </c>
      <c r="F34" s="249">
        <f t="shared" si="0"/>
        <v>19345188</v>
      </c>
      <c r="G34" s="24">
        <f t="shared" si="0"/>
        <v>22298808.740000002</v>
      </c>
      <c r="H34" s="249">
        <f>SUM(H4:H33)</f>
        <v>22716600</v>
      </c>
      <c r="I34" s="24">
        <f t="shared" si="0"/>
        <v>0</v>
      </c>
      <c r="J34" s="278"/>
    </row>
    <row r="35" spans="1:17" ht="15.75" x14ac:dyDescent="0.25">
      <c r="A35" s="183" t="s">
        <v>42</v>
      </c>
      <c r="B35" s="25">
        <v>1012</v>
      </c>
      <c r="C35" s="26">
        <v>2119</v>
      </c>
      <c r="D35" s="227">
        <v>70000</v>
      </c>
      <c r="E35" s="18">
        <v>3650</v>
      </c>
      <c r="F35" s="248">
        <v>40000</v>
      </c>
      <c r="G35" s="18">
        <v>125630</v>
      </c>
      <c r="H35" s="248">
        <v>40000</v>
      </c>
      <c r="I35" s="18">
        <v>0</v>
      </c>
      <c r="J35" s="52"/>
      <c r="K35" s="4" t="s">
        <v>453</v>
      </c>
      <c r="M35" s="4" t="s">
        <v>344</v>
      </c>
    </row>
    <row r="36" spans="1:17" x14ac:dyDescent="0.25">
      <c r="A36" s="33" t="s">
        <v>43</v>
      </c>
      <c r="B36" s="25">
        <v>1012</v>
      </c>
      <c r="C36" s="14">
        <v>2131</v>
      </c>
      <c r="D36" s="227">
        <v>90000</v>
      </c>
      <c r="E36" s="18">
        <v>102429</v>
      </c>
      <c r="F36" s="248">
        <v>90000</v>
      </c>
      <c r="G36" s="18">
        <v>95857</v>
      </c>
      <c r="H36" s="248">
        <v>95000</v>
      </c>
      <c r="I36" s="18">
        <v>0</v>
      </c>
      <c r="J36" s="52"/>
    </row>
    <row r="37" spans="1:17" x14ac:dyDescent="0.25">
      <c r="A37" s="33" t="s">
        <v>44</v>
      </c>
      <c r="B37" s="25">
        <v>1012</v>
      </c>
      <c r="C37" s="14">
        <v>3111</v>
      </c>
      <c r="D37" s="227">
        <v>1000000</v>
      </c>
      <c r="E37" s="18">
        <v>330540</v>
      </c>
      <c r="F37" s="248">
        <v>1000000</v>
      </c>
      <c r="G37" s="18">
        <v>106000</v>
      </c>
      <c r="H37" s="248">
        <v>1000000</v>
      </c>
      <c r="I37" s="18">
        <v>0</v>
      </c>
      <c r="J37" s="52"/>
      <c r="K37" s="4" t="s">
        <v>474</v>
      </c>
      <c r="M37" s="4" t="s">
        <v>343</v>
      </c>
      <c r="P37" s="4" t="s">
        <v>45</v>
      </c>
    </row>
    <row r="38" spans="1:17" x14ac:dyDescent="0.25">
      <c r="A38" s="45" t="s">
        <v>46</v>
      </c>
      <c r="B38" s="27"/>
      <c r="C38" s="28"/>
      <c r="D38" s="234">
        <f t="shared" ref="D38" si="1">D36+D37+D35</f>
        <v>1160000</v>
      </c>
      <c r="E38" s="29">
        <f>E36+E37+E35</f>
        <v>436619</v>
      </c>
      <c r="F38" s="250">
        <f>F36+F37+F35</f>
        <v>1130000</v>
      </c>
      <c r="G38" s="29">
        <f>G36+G37+G35</f>
        <v>327487</v>
      </c>
      <c r="H38" s="250">
        <f>H36+H37+H35</f>
        <v>1135000</v>
      </c>
      <c r="I38" s="29">
        <f>I36+I37+I35</f>
        <v>0</v>
      </c>
      <c r="J38" s="48"/>
    </row>
    <row r="39" spans="1:17" x14ac:dyDescent="0.25">
      <c r="A39" s="33" t="s">
        <v>47</v>
      </c>
      <c r="B39" s="25">
        <v>1031</v>
      </c>
      <c r="C39" s="14">
        <v>2111</v>
      </c>
      <c r="D39" s="227">
        <v>350000</v>
      </c>
      <c r="E39" s="18">
        <v>314533</v>
      </c>
      <c r="F39" s="248">
        <v>350000</v>
      </c>
      <c r="G39" s="18">
        <v>383499</v>
      </c>
      <c r="H39" s="248">
        <v>380000</v>
      </c>
      <c r="I39" s="18">
        <v>0</v>
      </c>
      <c r="J39" s="52"/>
      <c r="Q39" s="5" t="s">
        <v>48</v>
      </c>
    </row>
    <row r="40" spans="1:17" x14ac:dyDescent="0.25">
      <c r="A40" s="45" t="s">
        <v>49</v>
      </c>
      <c r="B40" s="27"/>
      <c r="C40" s="28"/>
      <c r="D40" s="234">
        <f t="shared" ref="D40:G40" si="2">D39</f>
        <v>350000</v>
      </c>
      <c r="E40" s="29">
        <f>E39</f>
        <v>314533</v>
      </c>
      <c r="F40" s="250">
        <f t="shared" si="2"/>
        <v>350000</v>
      </c>
      <c r="G40" s="29">
        <f t="shared" si="2"/>
        <v>383499</v>
      </c>
      <c r="H40" s="250">
        <f t="shared" ref="H40:I40" si="3">H39</f>
        <v>380000</v>
      </c>
      <c r="I40" s="29">
        <f t="shared" si="3"/>
        <v>0</v>
      </c>
      <c r="J40" s="48"/>
    </row>
    <row r="41" spans="1:17" x14ac:dyDescent="0.25">
      <c r="A41" s="33" t="s">
        <v>50</v>
      </c>
      <c r="B41" s="25">
        <v>2142</v>
      </c>
      <c r="C41" s="14">
        <v>2132</v>
      </c>
      <c r="D41" s="227">
        <v>0</v>
      </c>
      <c r="E41" s="18">
        <v>0</v>
      </c>
      <c r="F41" s="248">
        <v>0</v>
      </c>
      <c r="G41" s="18">
        <v>0</v>
      </c>
      <c r="H41" s="248">
        <v>0</v>
      </c>
      <c r="I41" s="18">
        <v>0</v>
      </c>
      <c r="J41" s="52"/>
      <c r="P41" s="4" t="s">
        <v>51</v>
      </c>
      <c r="Q41" s="5" t="s">
        <v>52</v>
      </c>
    </row>
    <row r="42" spans="1:17" x14ac:dyDescent="0.25">
      <c r="A42" s="33" t="s">
        <v>53</v>
      </c>
      <c r="B42" s="25">
        <v>2142</v>
      </c>
      <c r="C42" s="14">
        <v>2310</v>
      </c>
      <c r="D42" s="227">
        <v>0</v>
      </c>
      <c r="E42" s="18">
        <v>0</v>
      </c>
      <c r="F42" s="248">
        <v>0</v>
      </c>
      <c r="G42" s="18">
        <v>0</v>
      </c>
      <c r="H42" s="248">
        <v>0</v>
      </c>
      <c r="I42" s="18">
        <v>0</v>
      </c>
      <c r="J42" s="52"/>
    </row>
    <row r="43" spans="1:17" x14ac:dyDescent="0.25">
      <c r="A43" s="45" t="s">
        <v>54</v>
      </c>
      <c r="B43" s="27"/>
      <c r="C43" s="28"/>
      <c r="D43" s="234">
        <f t="shared" ref="D43:G43" si="4">D42+D41</f>
        <v>0</v>
      </c>
      <c r="E43" s="29">
        <f>E42+E41</f>
        <v>0</v>
      </c>
      <c r="F43" s="250">
        <f t="shared" si="4"/>
        <v>0</v>
      </c>
      <c r="G43" s="29">
        <f t="shared" si="4"/>
        <v>0</v>
      </c>
      <c r="H43" s="250">
        <f t="shared" ref="H43:I43" si="5">H42+H41</f>
        <v>0</v>
      </c>
      <c r="I43" s="29">
        <f t="shared" si="5"/>
        <v>0</v>
      </c>
      <c r="J43" s="48"/>
    </row>
    <row r="44" spans="1:17" x14ac:dyDescent="0.25">
      <c r="A44" s="184" t="s">
        <v>55</v>
      </c>
      <c r="B44" s="25">
        <v>3113</v>
      </c>
      <c r="C44" s="14">
        <v>2229</v>
      </c>
      <c r="D44" s="235">
        <v>0</v>
      </c>
      <c r="E44" s="30">
        <v>0</v>
      </c>
      <c r="F44" s="251">
        <v>0</v>
      </c>
      <c r="G44" s="30">
        <v>0</v>
      </c>
      <c r="H44" s="251">
        <v>0</v>
      </c>
      <c r="I44" s="30">
        <v>0</v>
      </c>
      <c r="J44" s="48"/>
      <c r="P44" s="4" t="s">
        <v>56</v>
      </c>
    </row>
    <row r="45" spans="1:17" x14ac:dyDescent="0.25">
      <c r="A45" s="45" t="s">
        <v>57</v>
      </c>
      <c r="B45" s="27"/>
      <c r="C45" s="28"/>
      <c r="D45" s="234">
        <f t="shared" ref="D45:G45" si="6">D44</f>
        <v>0</v>
      </c>
      <c r="E45" s="29">
        <f>E44</f>
        <v>0</v>
      </c>
      <c r="F45" s="250">
        <f t="shared" si="6"/>
        <v>0</v>
      </c>
      <c r="G45" s="29">
        <f t="shared" si="6"/>
        <v>0</v>
      </c>
      <c r="H45" s="250">
        <f t="shared" ref="H45:I45" si="7">H44</f>
        <v>0</v>
      </c>
      <c r="I45" s="29">
        <f t="shared" si="7"/>
        <v>0</v>
      </c>
      <c r="J45" s="48"/>
    </row>
    <row r="46" spans="1:17" x14ac:dyDescent="0.25">
      <c r="A46" s="31" t="s">
        <v>58</v>
      </c>
      <c r="B46" s="25">
        <v>2212</v>
      </c>
      <c r="C46" s="14">
        <v>2111</v>
      </c>
      <c r="D46" s="227">
        <v>0</v>
      </c>
      <c r="E46" s="18">
        <v>0</v>
      </c>
      <c r="F46" s="248">
        <v>0</v>
      </c>
      <c r="G46" s="18">
        <v>0</v>
      </c>
      <c r="H46" s="248">
        <v>0</v>
      </c>
      <c r="I46" s="18">
        <v>0</v>
      </c>
      <c r="J46" s="52"/>
    </row>
    <row r="47" spans="1:17" x14ac:dyDescent="0.25">
      <c r="A47" s="31" t="s">
        <v>59</v>
      </c>
      <c r="B47" s="25">
        <v>2212</v>
      </c>
      <c r="C47" s="14">
        <v>2324</v>
      </c>
      <c r="D47" s="227">
        <v>0</v>
      </c>
      <c r="E47" s="18">
        <v>0</v>
      </c>
      <c r="F47" s="248">
        <v>0</v>
      </c>
      <c r="G47" s="18">
        <v>0</v>
      </c>
      <c r="H47" s="248">
        <v>0</v>
      </c>
      <c r="I47" s="18">
        <v>0</v>
      </c>
      <c r="J47" s="52"/>
    </row>
    <row r="48" spans="1:17" x14ac:dyDescent="0.25">
      <c r="A48" s="32" t="s">
        <v>60</v>
      </c>
      <c r="B48" s="27"/>
      <c r="C48" s="28"/>
      <c r="D48" s="234">
        <f t="shared" ref="D48:G48" si="8">D47+D46</f>
        <v>0</v>
      </c>
      <c r="E48" s="29">
        <f>E46+E47</f>
        <v>0</v>
      </c>
      <c r="F48" s="250">
        <f t="shared" si="8"/>
        <v>0</v>
      </c>
      <c r="G48" s="29">
        <f t="shared" si="8"/>
        <v>0</v>
      </c>
      <c r="H48" s="250">
        <f t="shared" ref="H48:I48" si="9">H47+H46</f>
        <v>0</v>
      </c>
      <c r="I48" s="29">
        <f t="shared" si="9"/>
        <v>0</v>
      </c>
      <c r="J48" s="48"/>
    </row>
    <row r="49" spans="1:17" x14ac:dyDescent="0.25">
      <c r="A49" s="31" t="s">
        <v>58</v>
      </c>
      <c r="B49" s="25">
        <v>2310</v>
      </c>
      <c r="C49" s="14">
        <v>2111</v>
      </c>
      <c r="D49" s="227">
        <v>12000</v>
      </c>
      <c r="E49" s="18">
        <v>2150</v>
      </c>
      <c r="F49" s="248">
        <v>10000</v>
      </c>
      <c r="G49" s="18">
        <v>18591</v>
      </c>
      <c r="H49" s="248">
        <v>10000</v>
      </c>
      <c r="I49" s="18">
        <v>0</v>
      </c>
      <c r="J49" s="52"/>
      <c r="Q49" s="5" t="s">
        <v>61</v>
      </c>
    </row>
    <row r="50" spans="1:17" x14ac:dyDescent="0.25">
      <c r="A50" s="32" t="s">
        <v>62</v>
      </c>
      <c r="B50" s="27"/>
      <c r="C50" s="28"/>
      <c r="D50" s="234">
        <f t="shared" ref="D50:G50" si="10">D49</f>
        <v>12000</v>
      </c>
      <c r="E50" s="216">
        <f>E49</f>
        <v>2150</v>
      </c>
      <c r="F50" s="234">
        <f t="shared" si="10"/>
        <v>10000</v>
      </c>
      <c r="G50" s="29">
        <f t="shared" si="10"/>
        <v>18591</v>
      </c>
      <c r="H50" s="261">
        <f t="shared" ref="H50:I50" si="11">H49</f>
        <v>10000</v>
      </c>
      <c r="I50" s="29">
        <f t="shared" si="11"/>
        <v>0</v>
      </c>
      <c r="J50" s="48"/>
    </row>
    <row r="51" spans="1:17" x14ac:dyDescent="0.25">
      <c r="A51" s="31" t="s">
        <v>58</v>
      </c>
      <c r="B51" s="220">
        <v>2321</v>
      </c>
      <c r="C51" s="221">
        <v>2111</v>
      </c>
      <c r="D51" s="236">
        <v>0</v>
      </c>
      <c r="E51" s="217">
        <v>16056</v>
      </c>
      <c r="F51" s="252">
        <v>16000</v>
      </c>
      <c r="G51" s="215">
        <v>35405</v>
      </c>
      <c r="H51" s="262">
        <v>35000</v>
      </c>
      <c r="I51" s="215">
        <v>0</v>
      </c>
      <c r="J51" s="275"/>
    </row>
    <row r="52" spans="1:17" x14ac:dyDescent="0.25">
      <c r="A52" s="185" t="s">
        <v>139</v>
      </c>
      <c r="B52" s="175"/>
      <c r="C52" s="176"/>
      <c r="D52" s="237">
        <f t="shared" ref="D52:I52" si="12">D51</f>
        <v>0</v>
      </c>
      <c r="E52" s="218">
        <f t="shared" si="12"/>
        <v>16056</v>
      </c>
      <c r="F52" s="253">
        <f t="shared" si="12"/>
        <v>16000</v>
      </c>
      <c r="G52" s="177">
        <f t="shared" si="12"/>
        <v>35405</v>
      </c>
      <c r="H52" s="263">
        <f t="shared" si="12"/>
        <v>35000</v>
      </c>
      <c r="I52" s="177">
        <f t="shared" si="12"/>
        <v>0</v>
      </c>
      <c r="J52" s="279"/>
    </row>
    <row r="53" spans="1:17" x14ac:dyDescent="0.25">
      <c r="A53" s="186" t="s">
        <v>424</v>
      </c>
      <c r="B53" s="40">
        <v>2411</v>
      </c>
      <c r="C53" s="214">
        <v>2111</v>
      </c>
      <c r="D53" s="236">
        <v>0</v>
      </c>
      <c r="E53" s="219">
        <v>0</v>
      </c>
      <c r="F53" s="252">
        <v>117000</v>
      </c>
      <c r="G53" s="215">
        <v>134709</v>
      </c>
      <c r="H53" s="262">
        <v>190000</v>
      </c>
      <c r="I53" s="215">
        <v>0</v>
      </c>
      <c r="J53" s="275"/>
    </row>
    <row r="54" spans="1:17" x14ac:dyDescent="0.25">
      <c r="A54" s="185" t="s">
        <v>424</v>
      </c>
      <c r="B54" s="179"/>
      <c r="C54" s="178"/>
      <c r="D54" s="237">
        <f t="shared" ref="D54:G54" si="13">D53</f>
        <v>0</v>
      </c>
      <c r="E54" s="177">
        <f>E53</f>
        <v>0</v>
      </c>
      <c r="F54" s="253">
        <f t="shared" si="13"/>
        <v>117000</v>
      </c>
      <c r="G54" s="177">
        <f t="shared" si="13"/>
        <v>134709</v>
      </c>
      <c r="H54" s="253">
        <f t="shared" ref="H54:I54" si="14">H53</f>
        <v>190000</v>
      </c>
      <c r="I54" s="177">
        <f t="shared" si="14"/>
        <v>0</v>
      </c>
      <c r="J54" s="279"/>
    </row>
    <row r="55" spans="1:17" x14ac:dyDescent="0.25">
      <c r="A55" s="206" t="s">
        <v>439</v>
      </c>
      <c r="B55" s="179">
        <v>3113</v>
      </c>
      <c r="C55" s="178">
        <v>2229</v>
      </c>
      <c r="D55" s="237">
        <v>0</v>
      </c>
      <c r="E55" s="177">
        <v>0</v>
      </c>
      <c r="F55" s="254">
        <v>0</v>
      </c>
      <c r="G55" s="177">
        <v>1256</v>
      </c>
      <c r="H55" s="254">
        <v>0</v>
      </c>
      <c r="I55" s="177">
        <v>0</v>
      </c>
      <c r="J55" s="279"/>
    </row>
    <row r="56" spans="1:17" x14ac:dyDescent="0.25">
      <c r="A56" s="33" t="s">
        <v>58</v>
      </c>
      <c r="B56" s="25">
        <v>3314</v>
      </c>
      <c r="C56" s="14">
        <v>2111</v>
      </c>
      <c r="D56" s="227">
        <v>20000</v>
      </c>
      <c r="E56" s="18">
        <v>27225</v>
      </c>
      <c r="F56" s="248">
        <v>27000</v>
      </c>
      <c r="G56" s="18">
        <v>29465</v>
      </c>
      <c r="H56" s="248">
        <v>29000</v>
      </c>
      <c r="I56" s="18">
        <v>0</v>
      </c>
      <c r="J56" s="52"/>
    </row>
    <row r="57" spans="1:17" x14ac:dyDescent="0.25">
      <c r="A57" s="187" t="s">
        <v>63</v>
      </c>
      <c r="B57" s="34"/>
      <c r="C57" s="35"/>
      <c r="D57" s="238">
        <f t="shared" ref="D57:G57" si="15">D56</f>
        <v>20000</v>
      </c>
      <c r="E57" s="36">
        <f>E56</f>
        <v>27225</v>
      </c>
      <c r="F57" s="255">
        <f t="shared" si="15"/>
        <v>27000</v>
      </c>
      <c r="G57" s="36">
        <f t="shared" si="15"/>
        <v>29465</v>
      </c>
      <c r="H57" s="255">
        <f t="shared" ref="H57:I57" si="16">H56</f>
        <v>29000</v>
      </c>
      <c r="I57" s="36">
        <f t="shared" si="16"/>
        <v>0</v>
      </c>
      <c r="J57" s="280"/>
    </row>
    <row r="58" spans="1:17" x14ac:dyDescent="0.25">
      <c r="A58" s="33" t="s">
        <v>58</v>
      </c>
      <c r="B58" s="25">
        <v>3315</v>
      </c>
      <c r="C58" s="14">
        <v>2111</v>
      </c>
      <c r="D58" s="227">
        <v>40000</v>
      </c>
      <c r="E58" s="18">
        <v>71553</v>
      </c>
      <c r="F58" s="248">
        <v>75000</v>
      </c>
      <c r="G58" s="18">
        <v>80008</v>
      </c>
      <c r="H58" s="248">
        <v>75000</v>
      </c>
      <c r="I58" s="18">
        <v>0</v>
      </c>
      <c r="J58" s="52"/>
    </row>
    <row r="59" spans="1:17" x14ac:dyDescent="0.25">
      <c r="A59" s="33" t="s">
        <v>341</v>
      </c>
      <c r="B59" s="25">
        <v>3315</v>
      </c>
      <c r="C59" s="14">
        <v>2324</v>
      </c>
      <c r="D59" s="227">
        <v>0</v>
      </c>
      <c r="E59" s="18">
        <v>0</v>
      </c>
      <c r="F59" s="248">
        <v>0</v>
      </c>
      <c r="G59" s="18">
        <v>0</v>
      </c>
      <c r="H59" s="248">
        <v>0</v>
      </c>
      <c r="I59" s="18">
        <v>0</v>
      </c>
      <c r="J59" s="52"/>
    </row>
    <row r="60" spans="1:17" x14ac:dyDescent="0.25">
      <c r="A60" s="187" t="s">
        <v>64</v>
      </c>
      <c r="B60" s="34"/>
      <c r="C60" s="35"/>
      <c r="D60" s="238">
        <f t="shared" ref="D60:G60" si="17">D58+D59</f>
        <v>40000</v>
      </c>
      <c r="E60" s="36">
        <f>E58+E59</f>
        <v>71553</v>
      </c>
      <c r="F60" s="255">
        <f t="shared" si="17"/>
        <v>75000</v>
      </c>
      <c r="G60" s="36">
        <f t="shared" si="17"/>
        <v>80008</v>
      </c>
      <c r="H60" s="255">
        <f t="shared" ref="H60:I60" si="18">H58+H59</f>
        <v>75000</v>
      </c>
      <c r="I60" s="36">
        <f t="shared" si="18"/>
        <v>0</v>
      </c>
      <c r="J60" s="280"/>
    </row>
    <row r="61" spans="1:17" x14ac:dyDescent="0.25">
      <c r="A61" s="45" t="s">
        <v>65</v>
      </c>
      <c r="B61" s="27"/>
      <c r="C61" s="28"/>
      <c r="D61" s="234">
        <f t="shared" ref="D61" si="19">D60+D57</f>
        <v>60000</v>
      </c>
      <c r="E61" s="29">
        <f>E60+E57</f>
        <v>98778</v>
      </c>
      <c r="F61" s="250">
        <f>F60+F57</f>
        <v>102000</v>
      </c>
      <c r="G61" s="29">
        <f>G60+G57</f>
        <v>109473</v>
      </c>
      <c r="H61" s="250">
        <f>H60+H57</f>
        <v>104000</v>
      </c>
      <c r="I61" s="29">
        <f>I60+I57</f>
        <v>0</v>
      </c>
      <c r="J61" s="48"/>
    </row>
    <row r="62" spans="1:17" x14ac:dyDescent="0.25">
      <c r="A62" s="31" t="s">
        <v>58</v>
      </c>
      <c r="B62" s="25">
        <v>3399</v>
      </c>
      <c r="C62" s="14">
        <v>2111</v>
      </c>
      <c r="D62" s="227">
        <v>0</v>
      </c>
      <c r="E62" s="18">
        <v>23800</v>
      </c>
      <c r="F62" s="248">
        <v>0</v>
      </c>
      <c r="G62" s="18">
        <v>0</v>
      </c>
      <c r="H62" s="248">
        <v>0</v>
      </c>
      <c r="I62" s="18">
        <v>0</v>
      </c>
      <c r="J62" s="52"/>
      <c r="P62" s="4" t="s">
        <v>67</v>
      </c>
    </row>
    <row r="63" spans="1:17" x14ac:dyDescent="0.25">
      <c r="A63" s="31" t="s">
        <v>387</v>
      </c>
      <c r="B63" s="25"/>
      <c r="C63" s="14"/>
      <c r="D63" s="227">
        <v>0</v>
      </c>
      <c r="E63" s="18">
        <v>2000</v>
      </c>
      <c r="F63" s="248">
        <v>0</v>
      </c>
      <c r="G63" s="18">
        <v>0</v>
      </c>
      <c r="H63" s="248">
        <v>0</v>
      </c>
      <c r="I63" s="18">
        <v>0</v>
      </c>
      <c r="J63" s="52"/>
    </row>
    <row r="64" spans="1:17" x14ac:dyDescent="0.25">
      <c r="A64" s="45" t="s">
        <v>66</v>
      </c>
      <c r="B64" s="27"/>
      <c r="C64" s="28"/>
      <c r="D64" s="234">
        <f t="shared" ref="D64:G64" si="20">D62+D63</f>
        <v>0</v>
      </c>
      <c r="E64" s="29">
        <f>E62+E63</f>
        <v>25800</v>
      </c>
      <c r="F64" s="250">
        <f t="shared" si="20"/>
        <v>0</v>
      </c>
      <c r="G64" s="29">
        <f t="shared" si="20"/>
        <v>0</v>
      </c>
      <c r="H64" s="250">
        <f>H62+H63</f>
        <v>0</v>
      </c>
      <c r="I64" s="29">
        <f t="shared" ref="I64" si="21">I62+I63</f>
        <v>0</v>
      </c>
      <c r="J64" s="48"/>
      <c r="O64" s="4" t="s">
        <v>322</v>
      </c>
    </row>
    <row r="65" spans="1:16" x14ac:dyDescent="0.25">
      <c r="A65" s="33" t="s">
        <v>58</v>
      </c>
      <c r="B65" s="25">
        <v>3412</v>
      </c>
      <c r="C65" s="14">
        <v>2111</v>
      </c>
      <c r="D65" s="227">
        <v>20000</v>
      </c>
      <c r="E65" s="18">
        <v>12700</v>
      </c>
      <c r="F65" s="248">
        <v>12000</v>
      </c>
      <c r="G65" s="18">
        <v>5775</v>
      </c>
      <c r="H65" s="248">
        <v>6000</v>
      </c>
      <c r="I65" s="18">
        <v>0</v>
      </c>
      <c r="J65" s="52"/>
    </row>
    <row r="66" spans="1:16" x14ac:dyDescent="0.25">
      <c r="A66" s="33" t="s">
        <v>68</v>
      </c>
      <c r="B66" s="25">
        <v>3412</v>
      </c>
      <c r="C66" s="14">
        <v>2329</v>
      </c>
      <c r="D66" s="227">
        <v>0</v>
      </c>
      <c r="E66" s="18">
        <v>0</v>
      </c>
      <c r="F66" s="248">
        <v>0</v>
      </c>
      <c r="G66" s="18">
        <v>0</v>
      </c>
      <c r="H66" s="248">
        <v>0</v>
      </c>
      <c r="I66" s="18">
        <v>0</v>
      </c>
      <c r="J66" s="52"/>
      <c r="P66" s="4" t="s">
        <v>71</v>
      </c>
    </row>
    <row r="67" spans="1:16" x14ac:dyDescent="0.25">
      <c r="A67" s="33" t="s">
        <v>69</v>
      </c>
      <c r="B67" s="25">
        <v>3412</v>
      </c>
      <c r="C67" s="14">
        <v>2322</v>
      </c>
      <c r="D67" s="227">
        <v>0</v>
      </c>
      <c r="E67" s="18">
        <v>0</v>
      </c>
      <c r="F67" s="248">
        <v>0</v>
      </c>
      <c r="G67" s="18">
        <v>0</v>
      </c>
      <c r="H67" s="248">
        <v>0</v>
      </c>
      <c r="I67" s="18">
        <v>0</v>
      </c>
      <c r="J67" s="52"/>
      <c r="P67" s="4" t="s">
        <v>73</v>
      </c>
    </row>
    <row r="68" spans="1:16" x14ac:dyDescent="0.25">
      <c r="A68" s="42" t="s">
        <v>205</v>
      </c>
      <c r="B68" s="37"/>
      <c r="C68" s="38"/>
      <c r="D68" s="239">
        <f t="shared" ref="D68" si="22">D66+D65+D67</f>
        <v>20000</v>
      </c>
      <c r="E68" s="39">
        <f>E65+E66+E67</f>
        <v>12700</v>
      </c>
      <c r="F68" s="256">
        <f>F66+F65+F67</f>
        <v>12000</v>
      </c>
      <c r="G68" s="39">
        <f>G66+G65+G67</f>
        <v>5775</v>
      </c>
      <c r="H68" s="256">
        <f>H66+H65+H67</f>
        <v>6000</v>
      </c>
      <c r="I68" s="39">
        <f>I66+I65+I67</f>
        <v>0</v>
      </c>
      <c r="J68" s="48"/>
    </row>
    <row r="69" spans="1:16" x14ac:dyDescent="0.25">
      <c r="A69" s="33" t="s">
        <v>58</v>
      </c>
      <c r="B69" s="40">
        <v>3419</v>
      </c>
      <c r="C69" s="41">
        <v>2111</v>
      </c>
      <c r="D69" s="227">
        <v>0</v>
      </c>
      <c r="E69" s="18">
        <v>0</v>
      </c>
      <c r="F69" s="248">
        <v>0</v>
      </c>
      <c r="G69" s="18">
        <v>0</v>
      </c>
      <c r="H69" s="248">
        <v>0</v>
      </c>
      <c r="I69" s="18">
        <v>0</v>
      </c>
      <c r="J69" s="52"/>
    </row>
    <row r="70" spans="1:16" x14ac:dyDescent="0.25">
      <c r="A70" s="33" t="s">
        <v>72</v>
      </c>
      <c r="B70" s="40">
        <v>3419</v>
      </c>
      <c r="C70" s="41">
        <v>2132</v>
      </c>
      <c r="D70" s="227">
        <v>20000</v>
      </c>
      <c r="E70" s="18">
        <v>16750</v>
      </c>
      <c r="F70" s="248">
        <v>17000</v>
      </c>
      <c r="G70" s="18">
        <v>10700</v>
      </c>
      <c r="H70" s="248">
        <v>10000</v>
      </c>
      <c r="I70" s="18">
        <v>0</v>
      </c>
      <c r="J70" s="52"/>
    </row>
    <row r="71" spans="1:16" x14ac:dyDescent="0.25">
      <c r="A71" s="42" t="s">
        <v>74</v>
      </c>
      <c r="B71" s="43"/>
      <c r="C71" s="44"/>
      <c r="D71" s="239">
        <f t="shared" ref="D71:G71" si="23">D70+D69</f>
        <v>20000</v>
      </c>
      <c r="E71" s="39">
        <f>E69+E70</f>
        <v>16750</v>
      </c>
      <c r="F71" s="256">
        <f>F70+F69</f>
        <v>17000</v>
      </c>
      <c r="G71" s="39">
        <f t="shared" si="23"/>
        <v>10700</v>
      </c>
      <c r="H71" s="256">
        <f>H70+H69</f>
        <v>10000</v>
      </c>
      <c r="I71" s="39">
        <f t="shared" ref="I71" si="24">I70+I69</f>
        <v>0</v>
      </c>
      <c r="J71" s="48"/>
    </row>
    <row r="72" spans="1:16" x14ac:dyDescent="0.25">
      <c r="A72" s="45" t="s">
        <v>70</v>
      </c>
      <c r="B72" s="27"/>
      <c r="C72" s="28"/>
      <c r="D72" s="234">
        <f>D71+D68</f>
        <v>40000</v>
      </c>
      <c r="E72" s="29">
        <f>E71+E68</f>
        <v>29450</v>
      </c>
      <c r="F72" s="250">
        <f>F71+F68</f>
        <v>29000</v>
      </c>
      <c r="G72" s="29">
        <f t="shared" ref="G72" si="25">G71+G68</f>
        <v>16475</v>
      </c>
      <c r="H72" s="250">
        <f>H71+H68</f>
        <v>16000</v>
      </c>
      <c r="I72" s="29">
        <f t="shared" ref="I72" si="26">I71+I68</f>
        <v>0</v>
      </c>
      <c r="J72" s="48"/>
      <c r="P72" s="4" t="s">
        <v>76</v>
      </c>
    </row>
    <row r="73" spans="1:16" x14ac:dyDescent="0.25">
      <c r="A73" s="33" t="s">
        <v>59</v>
      </c>
      <c r="B73" s="25"/>
      <c r="C73" s="14"/>
      <c r="D73" s="227">
        <v>0</v>
      </c>
      <c r="E73" s="18">
        <v>0</v>
      </c>
      <c r="F73" s="248">
        <v>0</v>
      </c>
      <c r="G73" s="18">
        <v>0</v>
      </c>
      <c r="H73" s="248">
        <v>0</v>
      </c>
      <c r="I73" s="18">
        <v>0</v>
      </c>
      <c r="J73" s="52"/>
    </row>
    <row r="74" spans="1:16" x14ac:dyDescent="0.25">
      <c r="A74" s="45" t="s">
        <v>75</v>
      </c>
      <c r="B74" s="27"/>
      <c r="C74" s="28"/>
      <c r="D74" s="234">
        <f t="shared" ref="D74:G74" si="27">D73</f>
        <v>0</v>
      </c>
      <c r="E74" s="29">
        <f>E73</f>
        <v>0</v>
      </c>
      <c r="F74" s="250">
        <f t="shared" si="27"/>
        <v>0</v>
      </c>
      <c r="G74" s="29">
        <f t="shared" si="27"/>
        <v>0</v>
      </c>
      <c r="H74" s="250">
        <f t="shared" ref="H74:I74" si="28">H73</f>
        <v>0</v>
      </c>
      <c r="I74" s="29">
        <f t="shared" si="28"/>
        <v>0</v>
      </c>
      <c r="J74" s="48"/>
    </row>
    <row r="75" spans="1:16" x14ac:dyDescent="0.25">
      <c r="A75" s="33" t="s">
        <v>58</v>
      </c>
      <c r="B75" s="25">
        <v>3612</v>
      </c>
      <c r="C75" s="14">
        <v>2111</v>
      </c>
      <c r="D75" s="227">
        <v>90000</v>
      </c>
      <c r="E75" s="18">
        <v>127712</v>
      </c>
      <c r="F75" s="248">
        <v>120000</v>
      </c>
      <c r="G75" s="18">
        <v>102147</v>
      </c>
      <c r="H75" s="248">
        <v>100000</v>
      </c>
      <c r="I75" s="18">
        <v>0</v>
      </c>
      <c r="J75" s="52"/>
    </row>
    <row r="76" spans="1:16" x14ac:dyDescent="0.25">
      <c r="A76" s="33" t="s">
        <v>50</v>
      </c>
      <c r="B76" s="25">
        <v>3612</v>
      </c>
      <c r="C76" s="14">
        <v>2132</v>
      </c>
      <c r="D76" s="227">
        <v>420000</v>
      </c>
      <c r="E76" s="18">
        <v>411940</v>
      </c>
      <c r="F76" s="248">
        <v>411000</v>
      </c>
      <c r="G76" s="18">
        <v>382277</v>
      </c>
      <c r="H76" s="248">
        <v>380000</v>
      </c>
      <c r="I76" s="18">
        <v>0</v>
      </c>
      <c r="J76" s="52"/>
    </row>
    <row r="77" spans="1:16" x14ac:dyDescent="0.25">
      <c r="A77" s="33" t="s">
        <v>77</v>
      </c>
      <c r="B77" s="25">
        <v>3612</v>
      </c>
      <c r="C77" s="14">
        <v>3112</v>
      </c>
      <c r="D77" s="227">
        <v>0</v>
      </c>
      <c r="E77" s="18">
        <v>0</v>
      </c>
      <c r="F77" s="248">
        <v>0</v>
      </c>
      <c r="G77" s="18">
        <v>0</v>
      </c>
      <c r="H77" s="248">
        <v>0</v>
      </c>
      <c r="I77" s="18">
        <v>0</v>
      </c>
      <c r="J77" s="52"/>
    </row>
    <row r="78" spans="1:16" x14ac:dyDescent="0.25">
      <c r="A78" s="45" t="s">
        <v>78</v>
      </c>
      <c r="B78" s="27"/>
      <c r="C78" s="28"/>
      <c r="D78" s="234">
        <f>D75+D76+D77</f>
        <v>510000</v>
      </c>
      <c r="E78" s="29">
        <f t="shared" ref="E78:I78" si="29">E75+E76+E77</f>
        <v>539652</v>
      </c>
      <c r="F78" s="250">
        <f t="shared" si="29"/>
        <v>531000</v>
      </c>
      <c r="G78" s="29">
        <f t="shared" si="29"/>
        <v>484424</v>
      </c>
      <c r="H78" s="250">
        <f>H75+H76+H77</f>
        <v>480000</v>
      </c>
      <c r="I78" s="29">
        <f t="shared" si="29"/>
        <v>0</v>
      </c>
      <c r="J78" s="48"/>
    </row>
    <row r="79" spans="1:16" x14ac:dyDescent="0.25">
      <c r="A79" s="184" t="s">
        <v>79</v>
      </c>
      <c r="B79" s="25">
        <v>3631</v>
      </c>
      <c r="C79" s="14">
        <v>2119</v>
      </c>
      <c r="D79" s="227">
        <v>0</v>
      </c>
      <c r="E79" s="18">
        <v>13000</v>
      </c>
      <c r="F79" s="248">
        <v>13000</v>
      </c>
      <c r="G79" s="18">
        <v>0</v>
      </c>
      <c r="H79" s="248">
        <v>0</v>
      </c>
      <c r="I79" s="18">
        <v>0</v>
      </c>
      <c r="J79" s="52"/>
    </row>
    <row r="80" spans="1:16" x14ac:dyDescent="0.25">
      <c r="A80" s="42" t="s">
        <v>79</v>
      </c>
      <c r="B80" s="37"/>
      <c r="C80" s="38"/>
      <c r="D80" s="239">
        <f t="shared" ref="D80:I80" si="30">D79</f>
        <v>0</v>
      </c>
      <c r="E80" s="39">
        <f t="shared" si="30"/>
        <v>13000</v>
      </c>
      <c r="F80" s="256">
        <f t="shared" si="30"/>
        <v>13000</v>
      </c>
      <c r="G80" s="39">
        <f t="shared" si="30"/>
        <v>0</v>
      </c>
      <c r="H80" s="256">
        <f t="shared" si="30"/>
        <v>0</v>
      </c>
      <c r="I80" s="39">
        <f t="shared" si="30"/>
        <v>0</v>
      </c>
      <c r="J80" s="48"/>
    </row>
    <row r="81" spans="1:17" x14ac:dyDescent="0.25">
      <c r="A81" s="33" t="s">
        <v>80</v>
      </c>
      <c r="B81" s="25">
        <v>3632</v>
      </c>
      <c r="C81" s="14">
        <v>2111</v>
      </c>
      <c r="D81" s="227">
        <v>30000</v>
      </c>
      <c r="E81" s="18">
        <v>21400</v>
      </c>
      <c r="F81" s="248">
        <v>25000</v>
      </c>
      <c r="G81" s="18">
        <v>13800</v>
      </c>
      <c r="H81" s="248">
        <v>14000</v>
      </c>
      <c r="I81" s="18">
        <v>0</v>
      </c>
      <c r="J81" s="52"/>
      <c r="P81" s="5" t="s">
        <v>82</v>
      </c>
    </row>
    <row r="82" spans="1:17" x14ac:dyDescent="0.25">
      <c r="A82" s="33" t="s">
        <v>59</v>
      </c>
      <c r="B82" s="25">
        <v>3632</v>
      </c>
      <c r="C82" s="14">
        <v>2324</v>
      </c>
      <c r="D82" s="227">
        <v>0</v>
      </c>
      <c r="E82" s="18">
        <v>0</v>
      </c>
      <c r="F82" s="248">
        <v>0</v>
      </c>
      <c r="G82" s="18">
        <v>0</v>
      </c>
      <c r="H82" s="248">
        <v>0</v>
      </c>
      <c r="I82" s="18">
        <v>0</v>
      </c>
      <c r="J82" s="52"/>
      <c r="P82" s="5" t="s">
        <v>83</v>
      </c>
    </row>
    <row r="83" spans="1:17" x14ac:dyDescent="0.25">
      <c r="A83" s="42" t="s">
        <v>81</v>
      </c>
      <c r="B83" s="37"/>
      <c r="C83" s="38"/>
      <c r="D83" s="239">
        <f>D81+D82</f>
        <v>30000</v>
      </c>
      <c r="E83" s="39">
        <f>E82+E81</f>
        <v>21400</v>
      </c>
      <c r="F83" s="256">
        <f>F81+F82</f>
        <v>25000</v>
      </c>
      <c r="G83" s="39">
        <f>G81+G82</f>
        <v>13800</v>
      </c>
      <c r="H83" s="256">
        <f>H81+H82</f>
        <v>14000</v>
      </c>
      <c r="I83" s="39">
        <f>I81+I82</f>
        <v>0</v>
      </c>
      <c r="J83" s="48"/>
    </row>
    <row r="84" spans="1:17" x14ac:dyDescent="0.25">
      <c r="A84" s="33" t="s">
        <v>58</v>
      </c>
      <c r="B84" s="25">
        <v>3639</v>
      </c>
      <c r="C84" s="14">
        <v>2111</v>
      </c>
      <c r="D84" s="227">
        <v>500</v>
      </c>
      <c r="E84" s="18">
        <v>300</v>
      </c>
      <c r="F84" s="248">
        <v>500</v>
      </c>
      <c r="G84" s="18">
        <v>720</v>
      </c>
      <c r="H84" s="248">
        <v>500</v>
      </c>
      <c r="I84" s="18">
        <v>0</v>
      </c>
      <c r="J84" s="52"/>
    </row>
    <row r="85" spans="1:17" x14ac:dyDescent="0.25">
      <c r="A85" s="33" t="s">
        <v>50</v>
      </c>
      <c r="B85" s="25">
        <v>3639</v>
      </c>
      <c r="C85" s="14">
        <v>2132</v>
      </c>
      <c r="D85" s="227">
        <v>60000</v>
      </c>
      <c r="E85" s="18">
        <v>75424</v>
      </c>
      <c r="F85" s="248">
        <v>45000</v>
      </c>
      <c r="G85" s="18">
        <v>53356</v>
      </c>
      <c r="H85" s="248">
        <v>50000</v>
      </c>
      <c r="I85" s="18">
        <v>0</v>
      </c>
      <c r="J85" s="52"/>
    </row>
    <row r="86" spans="1:17" x14ac:dyDescent="0.25">
      <c r="A86" s="33" t="s">
        <v>53</v>
      </c>
      <c r="B86" s="25">
        <v>3639</v>
      </c>
      <c r="C86" s="14">
        <v>2310</v>
      </c>
      <c r="D86" s="227">
        <v>1000</v>
      </c>
      <c r="E86" s="18">
        <v>300</v>
      </c>
      <c r="F86" s="248">
        <v>300</v>
      </c>
      <c r="G86" s="18">
        <v>0</v>
      </c>
      <c r="H86" s="248">
        <v>0</v>
      </c>
      <c r="I86" s="18">
        <v>0</v>
      </c>
      <c r="J86" s="52"/>
      <c r="P86" s="5" t="s">
        <v>85</v>
      </c>
    </row>
    <row r="87" spans="1:17" x14ac:dyDescent="0.25">
      <c r="A87" s="42" t="s">
        <v>84</v>
      </c>
      <c r="B87" s="37"/>
      <c r="C87" s="38"/>
      <c r="D87" s="239">
        <f>D84+D85+D86</f>
        <v>61500</v>
      </c>
      <c r="E87" s="39">
        <f>SUM(E84:E86)</f>
        <v>76024</v>
      </c>
      <c r="F87" s="256">
        <f>F84+F85+F86</f>
        <v>45800</v>
      </c>
      <c r="G87" s="39">
        <f>G84+G85+G86</f>
        <v>54076</v>
      </c>
      <c r="H87" s="256">
        <f>H84+H85+H86</f>
        <v>50500</v>
      </c>
      <c r="I87" s="39">
        <f>I84+I85+I86</f>
        <v>0</v>
      </c>
      <c r="J87" s="48"/>
      <c r="P87" s="5" t="s">
        <v>87</v>
      </c>
    </row>
    <row r="88" spans="1:17" x14ac:dyDescent="0.25">
      <c r="A88" s="45" t="s">
        <v>84</v>
      </c>
      <c r="B88" s="27"/>
      <c r="C88" s="28"/>
      <c r="D88" s="234">
        <f>D87+D83+D80</f>
        <v>91500</v>
      </c>
      <c r="E88" s="29">
        <f t="shared" ref="E88" si="31">E87+E83+E80</f>
        <v>110424</v>
      </c>
      <c r="F88" s="250">
        <f>F87+F83+F80</f>
        <v>83800</v>
      </c>
      <c r="G88" s="29">
        <f>G87+G83+G80</f>
        <v>67876</v>
      </c>
      <c r="H88" s="250">
        <f>H87+H83+H80</f>
        <v>64500</v>
      </c>
      <c r="I88" s="29">
        <f>I87+I83+I80</f>
        <v>0</v>
      </c>
      <c r="J88" s="48"/>
      <c r="P88" s="5" t="s">
        <v>89</v>
      </c>
    </row>
    <row r="89" spans="1:17" x14ac:dyDescent="0.25">
      <c r="A89" s="33" t="s">
        <v>58</v>
      </c>
      <c r="B89" s="25">
        <v>3722</v>
      </c>
      <c r="C89" s="14">
        <v>2111</v>
      </c>
      <c r="D89" s="227">
        <v>30000</v>
      </c>
      <c r="E89" s="18">
        <v>67192</v>
      </c>
      <c r="F89" s="248">
        <v>60000</v>
      </c>
      <c r="G89" s="18">
        <v>101834</v>
      </c>
      <c r="H89" s="248">
        <v>100000</v>
      </c>
      <c r="I89" s="18">
        <v>0</v>
      </c>
      <c r="J89" s="52"/>
    </row>
    <row r="90" spans="1:17" x14ac:dyDescent="0.25">
      <c r="A90" s="33" t="s">
        <v>86</v>
      </c>
      <c r="B90" s="25">
        <v>3722</v>
      </c>
      <c r="C90" s="14">
        <v>2112</v>
      </c>
      <c r="D90" s="227">
        <v>0</v>
      </c>
      <c r="E90" s="18">
        <v>0</v>
      </c>
      <c r="F90" s="248">
        <v>0</v>
      </c>
      <c r="G90" s="18">
        <v>0</v>
      </c>
      <c r="H90" s="248">
        <v>0</v>
      </c>
      <c r="I90" s="18">
        <v>0</v>
      </c>
      <c r="J90" s="52"/>
      <c r="Q90" s="5" t="s">
        <v>91</v>
      </c>
    </row>
    <row r="91" spans="1:17" x14ac:dyDescent="0.25">
      <c r="A91" s="33" t="s">
        <v>88</v>
      </c>
      <c r="B91" s="25">
        <v>3722</v>
      </c>
      <c r="C91" s="14">
        <v>2324</v>
      </c>
      <c r="D91" s="227">
        <v>105000</v>
      </c>
      <c r="E91" s="18">
        <v>116112</v>
      </c>
      <c r="F91" s="248">
        <v>110000</v>
      </c>
      <c r="G91" s="18">
        <v>100436.5</v>
      </c>
      <c r="H91" s="248">
        <v>120000</v>
      </c>
      <c r="I91" s="18">
        <v>0</v>
      </c>
      <c r="J91" s="52"/>
      <c r="K91" s="4" t="s">
        <v>454</v>
      </c>
    </row>
    <row r="92" spans="1:17" x14ac:dyDescent="0.25">
      <c r="A92" s="45" t="s">
        <v>90</v>
      </c>
      <c r="B92" s="27"/>
      <c r="C92" s="28"/>
      <c r="D92" s="234">
        <f>SUM(D89:D91)</f>
        <v>135000</v>
      </c>
      <c r="E92" s="29">
        <f t="shared" ref="E92:G92" si="32">SUM(E89:E91)</f>
        <v>183304</v>
      </c>
      <c r="F92" s="250">
        <f t="shared" si="32"/>
        <v>170000</v>
      </c>
      <c r="G92" s="29">
        <f t="shared" si="32"/>
        <v>202270.5</v>
      </c>
      <c r="H92" s="250">
        <f>SUM(H89:H91)</f>
        <v>220000</v>
      </c>
      <c r="I92" s="29">
        <f t="shared" ref="I92" si="33">SUM(I89:I91)</f>
        <v>0</v>
      </c>
      <c r="J92" s="48"/>
    </row>
    <row r="93" spans="1:17" x14ac:dyDescent="0.25">
      <c r="A93" s="33" t="s">
        <v>59</v>
      </c>
      <c r="B93" s="25">
        <v>3741</v>
      </c>
      <c r="C93" s="14">
        <v>2324</v>
      </c>
      <c r="D93" s="227">
        <v>0</v>
      </c>
      <c r="E93" s="18">
        <v>0</v>
      </c>
      <c r="F93" s="248">
        <v>0</v>
      </c>
      <c r="G93" s="18">
        <v>0</v>
      </c>
      <c r="H93" s="248">
        <v>0</v>
      </c>
      <c r="I93" s="18">
        <v>0</v>
      </c>
      <c r="J93" s="52"/>
    </row>
    <row r="94" spans="1:17" x14ac:dyDescent="0.25">
      <c r="A94" s="33" t="s">
        <v>68</v>
      </c>
      <c r="B94" s="25">
        <v>3745</v>
      </c>
      <c r="C94" s="14">
        <v>2329</v>
      </c>
      <c r="D94" s="227">
        <v>0</v>
      </c>
      <c r="E94" s="18">
        <v>0</v>
      </c>
      <c r="F94" s="248">
        <v>0</v>
      </c>
      <c r="G94" s="18">
        <v>0</v>
      </c>
      <c r="H94" s="248">
        <v>0</v>
      </c>
      <c r="I94" s="18">
        <v>0</v>
      </c>
      <c r="J94" s="52"/>
    </row>
    <row r="95" spans="1:17" x14ac:dyDescent="0.25">
      <c r="A95" s="45" t="s">
        <v>92</v>
      </c>
      <c r="B95" s="27"/>
      <c r="C95" s="28"/>
      <c r="D95" s="234">
        <f t="shared" ref="D95:G95" si="34">D93+D94</f>
        <v>0</v>
      </c>
      <c r="E95" s="29">
        <f t="shared" si="34"/>
        <v>0</v>
      </c>
      <c r="F95" s="250">
        <f t="shared" si="34"/>
        <v>0</v>
      </c>
      <c r="G95" s="29">
        <f t="shared" si="34"/>
        <v>0</v>
      </c>
      <c r="H95" s="250">
        <f t="shared" ref="H95:I95" si="35">H93+H94</f>
        <v>0</v>
      </c>
      <c r="I95" s="29">
        <f t="shared" si="35"/>
        <v>0</v>
      </c>
      <c r="J95" s="48"/>
      <c r="P95" s="4" t="s">
        <v>94</v>
      </c>
    </row>
    <row r="96" spans="1:17" x14ac:dyDescent="0.25">
      <c r="A96" s="33" t="s">
        <v>440</v>
      </c>
      <c r="B96" s="25">
        <v>5512</v>
      </c>
      <c r="C96" s="14">
        <v>3113</v>
      </c>
      <c r="D96" s="227">
        <v>0</v>
      </c>
      <c r="E96" s="18"/>
      <c r="F96" s="248">
        <v>0</v>
      </c>
      <c r="G96" s="18">
        <v>7000</v>
      </c>
      <c r="H96" s="248">
        <v>0</v>
      </c>
      <c r="I96" s="18">
        <v>0</v>
      </c>
      <c r="J96" s="52"/>
      <c r="P96" s="4" t="s">
        <v>95</v>
      </c>
    </row>
    <row r="97" spans="1:10" x14ac:dyDescent="0.25">
      <c r="A97" s="45" t="s">
        <v>93</v>
      </c>
      <c r="B97" s="27"/>
      <c r="C97" s="28"/>
      <c r="D97" s="234">
        <f t="shared" ref="D97:G97" si="36">D96</f>
        <v>0</v>
      </c>
      <c r="E97" s="29">
        <f t="shared" si="36"/>
        <v>0</v>
      </c>
      <c r="F97" s="250">
        <f t="shared" si="36"/>
        <v>0</v>
      </c>
      <c r="G97" s="29">
        <f t="shared" si="36"/>
        <v>7000</v>
      </c>
      <c r="H97" s="250">
        <f t="shared" ref="H97:I97" si="37">H96</f>
        <v>0</v>
      </c>
      <c r="I97" s="29">
        <f t="shared" si="37"/>
        <v>0</v>
      </c>
      <c r="J97" s="48"/>
    </row>
    <row r="98" spans="1:10" x14ac:dyDescent="0.25">
      <c r="A98" s="33" t="s">
        <v>58</v>
      </c>
      <c r="B98" s="25">
        <v>6171</v>
      </c>
      <c r="C98" s="14">
        <v>2111</v>
      </c>
      <c r="D98" s="227">
        <v>2000</v>
      </c>
      <c r="E98" s="18">
        <v>1083</v>
      </c>
      <c r="F98" s="248">
        <v>2000</v>
      </c>
      <c r="G98" s="18">
        <v>5307</v>
      </c>
      <c r="H98" s="248">
        <v>2000</v>
      </c>
      <c r="I98" s="18">
        <v>0</v>
      </c>
      <c r="J98" s="52"/>
    </row>
    <row r="99" spans="1:10" x14ac:dyDescent="0.25">
      <c r="A99" s="33" t="s">
        <v>86</v>
      </c>
      <c r="B99" s="25">
        <v>6171</v>
      </c>
      <c r="C99" s="14">
        <v>2132</v>
      </c>
      <c r="D99" s="227">
        <v>0</v>
      </c>
      <c r="E99" s="18">
        <v>6290</v>
      </c>
      <c r="F99" s="248">
        <v>0</v>
      </c>
      <c r="G99" s="18">
        <v>0</v>
      </c>
      <c r="H99" s="248">
        <v>0</v>
      </c>
      <c r="I99" s="18">
        <v>0</v>
      </c>
      <c r="J99" s="52"/>
    </row>
    <row r="100" spans="1:10" x14ac:dyDescent="0.25">
      <c r="A100" s="33" t="s">
        <v>42</v>
      </c>
      <c r="B100" s="25">
        <v>6171</v>
      </c>
      <c r="C100" s="14">
        <v>2119</v>
      </c>
      <c r="D100" s="227">
        <v>0</v>
      </c>
      <c r="E100" s="18">
        <v>0</v>
      </c>
      <c r="F100" s="248">
        <v>0</v>
      </c>
      <c r="G100" s="18">
        <v>0</v>
      </c>
      <c r="H100" s="248">
        <v>0</v>
      </c>
      <c r="I100" s="18">
        <v>0</v>
      </c>
      <c r="J100" s="52"/>
    </row>
    <row r="101" spans="1:10" x14ac:dyDescent="0.25">
      <c r="A101" s="33" t="s">
        <v>339</v>
      </c>
      <c r="B101" s="25">
        <v>6171</v>
      </c>
      <c r="C101" s="14">
        <v>2322</v>
      </c>
      <c r="D101" s="227">
        <v>0</v>
      </c>
      <c r="E101" s="18">
        <v>0</v>
      </c>
      <c r="F101" s="248">
        <v>0</v>
      </c>
      <c r="G101" s="18">
        <v>0</v>
      </c>
      <c r="H101" s="248">
        <v>0</v>
      </c>
      <c r="I101" s="18">
        <v>0</v>
      </c>
      <c r="J101" s="52"/>
    </row>
    <row r="102" spans="1:10" x14ac:dyDescent="0.25">
      <c r="A102" s="33" t="s">
        <v>96</v>
      </c>
      <c r="B102" s="25">
        <v>6171</v>
      </c>
      <c r="C102" s="14">
        <v>2324</v>
      </c>
      <c r="D102" s="227">
        <v>0</v>
      </c>
      <c r="E102" s="18">
        <v>0</v>
      </c>
      <c r="F102" s="248">
        <v>0</v>
      </c>
      <c r="G102" s="18">
        <v>14363</v>
      </c>
      <c r="H102" s="248">
        <v>0</v>
      </c>
      <c r="I102" s="18">
        <v>0</v>
      </c>
      <c r="J102" s="52"/>
    </row>
    <row r="103" spans="1:10" x14ac:dyDescent="0.25">
      <c r="A103" s="45" t="s">
        <v>97</v>
      </c>
      <c r="B103" s="27"/>
      <c r="C103" s="28"/>
      <c r="D103" s="234">
        <f t="shared" ref="D103:F103" si="38">SUM(D98:D102)</f>
        <v>2000</v>
      </c>
      <c r="E103" s="29">
        <f t="shared" si="38"/>
        <v>7373</v>
      </c>
      <c r="F103" s="250">
        <f t="shared" si="38"/>
        <v>2000</v>
      </c>
      <c r="G103" s="29">
        <f>SUM(G98:G102)</f>
        <v>19670</v>
      </c>
      <c r="H103" s="250">
        <f>SUM(H98:H102)</f>
        <v>2000</v>
      </c>
      <c r="I103" s="29">
        <f>SUM(I98:I102)</f>
        <v>0</v>
      </c>
      <c r="J103" s="48"/>
    </row>
    <row r="104" spans="1:10" x14ac:dyDescent="0.25">
      <c r="A104" s="33" t="s">
        <v>98</v>
      </c>
      <c r="B104" s="25">
        <v>6310</v>
      </c>
      <c r="C104" s="14">
        <v>2141</v>
      </c>
      <c r="D104" s="227">
        <v>4000</v>
      </c>
      <c r="E104" s="18">
        <v>1095</v>
      </c>
      <c r="F104" s="248">
        <v>2000</v>
      </c>
      <c r="G104" s="18">
        <v>926</v>
      </c>
      <c r="H104" s="248">
        <v>900</v>
      </c>
      <c r="I104" s="18">
        <v>0</v>
      </c>
      <c r="J104" s="52"/>
    </row>
    <row r="105" spans="1:10" x14ac:dyDescent="0.25">
      <c r="A105" s="33" t="s">
        <v>59</v>
      </c>
      <c r="B105" s="25">
        <v>6310</v>
      </c>
      <c r="C105" s="14">
        <v>2324</v>
      </c>
      <c r="D105" s="227">
        <v>0</v>
      </c>
      <c r="E105" s="18">
        <v>0</v>
      </c>
      <c r="F105" s="248">
        <v>0</v>
      </c>
      <c r="G105" s="18">
        <v>0</v>
      </c>
      <c r="H105" s="248">
        <v>0</v>
      </c>
      <c r="I105" s="18">
        <v>0</v>
      </c>
      <c r="J105" s="52"/>
    </row>
    <row r="106" spans="1:10" x14ac:dyDescent="0.25">
      <c r="A106" s="45" t="s">
        <v>99</v>
      </c>
      <c r="B106" s="27"/>
      <c r="C106" s="28"/>
      <c r="D106" s="234">
        <f>D105+D104</f>
        <v>4000</v>
      </c>
      <c r="E106" s="29">
        <f>E104+E105</f>
        <v>1095</v>
      </c>
      <c r="F106" s="250">
        <f>F105+F104</f>
        <v>2000</v>
      </c>
      <c r="G106" s="29">
        <f>G105+G104</f>
        <v>926</v>
      </c>
      <c r="H106" s="250">
        <f>H105+H104</f>
        <v>900</v>
      </c>
      <c r="I106" s="29">
        <f>I105+I104</f>
        <v>0</v>
      </c>
      <c r="J106" s="48"/>
    </row>
    <row r="107" spans="1:10" x14ac:dyDescent="0.25">
      <c r="A107" s="33" t="s">
        <v>69</v>
      </c>
      <c r="B107" s="25">
        <v>6320</v>
      </c>
      <c r="C107" s="14">
        <v>2322</v>
      </c>
      <c r="D107" s="235">
        <v>0</v>
      </c>
      <c r="E107" s="30">
        <v>0</v>
      </c>
      <c r="F107" s="251">
        <v>0</v>
      </c>
      <c r="G107" s="30">
        <v>0</v>
      </c>
      <c r="H107" s="251">
        <v>0</v>
      </c>
      <c r="I107" s="30">
        <v>0</v>
      </c>
      <c r="J107" s="48"/>
    </row>
    <row r="108" spans="1:10" x14ac:dyDescent="0.25">
      <c r="A108" s="45" t="s">
        <v>101</v>
      </c>
      <c r="B108" s="27"/>
      <c r="C108" s="28"/>
      <c r="D108" s="234">
        <f t="shared" ref="D108:G108" si="39">D107</f>
        <v>0</v>
      </c>
      <c r="E108" s="29">
        <f>E107</f>
        <v>0</v>
      </c>
      <c r="F108" s="250">
        <f t="shared" si="39"/>
        <v>0</v>
      </c>
      <c r="G108" s="29">
        <f t="shared" si="39"/>
        <v>0</v>
      </c>
      <c r="H108" s="250">
        <f t="shared" ref="H108:I108" si="40">H107</f>
        <v>0</v>
      </c>
      <c r="I108" s="29">
        <f t="shared" si="40"/>
        <v>0</v>
      </c>
      <c r="J108" s="48"/>
    </row>
    <row r="109" spans="1:10" x14ac:dyDescent="0.25">
      <c r="A109" s="33" t="s">
        <v>36</v>
      </c>
      <c r="B109" s="25">
        <v>6330</v>
      </c>
      <c r="C109" s="14">
        <v>4134</v>
      </c>
      <c r="D109" s="235">
        <v>0</v>
      </c>
      <c r="E109" s="30">
        <v>0</v>
      </c>
      <c r="F109" s="251">
        <v>0</v>
      </c>
      <c r="G109" s="30">
        <v>3000000</v>
      </c>
      <c r="H109" s="251">
        <v>0</v>
      </c>
      <c r="I109" s="30">
        <v>0</v>
      </c>
      <c r="J109" s="48"/>
    </row>
    <row r="110" spans="1:10" ht="13.15" customHeight="1" x14ac:dyDescent="0.25">
      <c r="A110" s="188" t="s">
        <v>100</v>
      </c>
      <c r="B110" s="118"/>
      <c r="C110" s="119"/>
      <c r="D110" s="240">
        <f t="shared" ref="D110:G110" si="41">D109</f>
        <v>0</v>
      </c>
      <c r="E110" s="120">
        <f t="shared" si="41"/>
        <v>0</v>
      </c>
      <c r="F110" s="257">
        <f t="shared" si="41"/>
        <v>0</v>
      </c>
      <c r="G110" s="120">
        <f t="shared" si="41"/>
        <v>3000000</v>
      </c>
      <c r="H110" s="257">
        <f t="shared" ref="H110:I110" si="42">H109</f>
        <v>0</v>
      </c>
      <c r="I110" s="120">
        <f t="shared" si="42"/>
        <v>0</v>
      </c>
      <c r="J110" s="48"/>
    </row>
    <row r="111" spans="1:10" x14ac:dyDescent="0.25">
      <c r="A111" s="33" t="s">
        <v>441</v>
      </c>
      <c r="B111" s="25">
        <v>6402</v>
      </c>
      <c r="C111" s="14">
        <v>2226</v>
      </c>
      <c r="D111" s="227">
        <v>0</v>
      </c>
      <c r="E111" s="18">
        <v>0</v>
      </c>
      <c r="F111" s="248">
        <v>0</v>
      </c>
      <c r="G111" s="222">
        <v>735388.8</v>
      </c>
      <c r="H111" s="248">
        <v>0</v>
      </c>
      <c r="I111" s="222">
        <v>0</v>
      </c>
      <c r="J111" s="52"/>
    </row>
    <row r="112" spans="1:10" x14ac:dyDescent="0.25">
      <c r="A112" s="45" t="s">
        <v>376</v>
      </c>
      <c r="B112" s="27">
        <v>6402</v>
      </c>
      <c r="C112" s="28"/>
      <c r="D112" s="234">
        <f t="shared" ref="D112:G112" si="43">D111</f>
        <v>0</v>
      </c>
      <c r="E112" s="29">
        <f t="shared" si="43"/>
        <v>0</v>
      </c>
      <c r="F112" s="258">
        <f t="shared" si="43"/>
        <v>0</v>
      </c>
      <c r="G112" s="225">
        <f t="shared" si="43"/>
        <v>735388.8</v>
      </c>
      <c r="H112" s="258">
        <f t="shared" ref="H112:I112" si="44">H111</f>
        <v>0</v>
      </c>
      <c r="I112" s="225">
        <f t="shared" si="44"/>
        <v>0</v>
      </c>
      <c r="J112" s="48"/>
    </row>
    <row r="113" spans="1:17" ht="15.75" thickBot="1" x14ac:dyDescent="0.3">
      <c r="A113" s="45" t="s">
        <v>59</v>
      </c>
      <c r="B113" s="94">
        <v>6409</v>
      </c>
      <c r="C113" s="207">
        <v>2324</v>
      </c>
      <c r="D113" s="241">
        <v>0</v>
      </c>
      <c r="E113" s="208">
        <v>0</v>
      </c>
      <c r="F113" s="259">
        <v>0</v>
      </c>
      <c r="G113" s="226">
        <v>54514</v>
      </c>
      <c r="H113" s="259">
        <v>0</v>
      </c>
      <c r="I113" s="226">
        <v>0</v>
      </c>
      <c r="J113" s="48"/>
    </row>
    <row r="114" spans="1:17" ht="16.5" thickTop="1" thickBot="1" x14ac:dyDescent="0.3">
      <c r="A114" s="184"/>
      <c r="B114" s="46"/>
      <c r="C114" s="26"/>
      <c r="D114" s="242"/>
      <c r="E114" s="48"/>
      <c r="F114" s="242"/>
      <c r="G114" s="48"/>
      <c r="H114" s="242"/>
      <c r="I114" s="48"/>
      <c r="J114" s="48"/>
    </row>
    <row r="115" spans="1:17" s="124" customFormat="1" ht="17.25" thickTop="1" thickBot="1" x14ac:dyDescent="0.3">
      <c r="A115" s="182" t="s">
        <v>102</v>
      </c>
      <c r="B115" s="49"/>
      <c r="C115" s="50"/>
      <c r="D115" s="243">
        <f>D112+D106+D103+D97+D95+D92+D88+D78+D74+D61+D43+D40+D38+D34+D64+D72+D108+D50+D48+D45+D110</f>
        <v>19005000</v>
      </c>
      <c r="E115" s="51">
        <f>E112+E106+E103+E97+E95+E92+E78+E74+E61+E43+E40+E38+E34+E110+E108+E88+E72+E64+E50+E45+E48+E54+E52</f>
        <v>24405291</v>
      </c>
      <c r="F115" s="260">
        <f>F112+F106+F103+F97+F95+F92+F88+F78+F74+F61+F43+F40+F38+F34+F52+F54+F64+F72+F108+F50+F48+F45+F110</f>
        <v>21887988</v>
      </c>
      <c r="G115" s="51">
        <f>G113+G112+G106+G103+G97+G95+G92+G88+G78+G74+G61+G55+G54+G51+G43+G40+G38+G34+G64+G72+G108+G50+G48+G45+G110</f>
        <v>27897773.040000003</v>
      </c>
      <c r="H115" s="260">
        <f>H112+H106+H103+H97+H95+H92+H88+H78+H74+H61+H43+H40+H38+H34+H52+H54+H64+H72+H108+H50+H48+H45+H110+H113+H55</f>
        <v>25354000</v>
      </c>
      <c r="I115" s="51">
        <f>I112+I106+I103+I97+I95+I92+I88+I78+I74+I61+I43+I40+I38+I34+I64+I72+I108+I50+I48+I45+I110</f>
        <v>0</v>
      </c>
      <c r="J115" s="278"/>
      <c r="Q115" s="125"/>
    </row>
    <row r="116" spans="1:17" ht="15.75" thickTop="1" x14ac:dyDescent="0.25">
      <c r="E116" s="52"/>
      <c r="G116" s="52"/>
      <c r="I116" s="52">
        <f>I115-H115</f>
        <v>-25354000</v>
      </c>
      <c r="J116" s="52"/>
    </row>
    <row r="117" spans="1:17" ht="15.75" thickBot="1" x14ac:dyDescent="0.3">
      <c r="D117" s="244"/>
      <c r="F117" s="244">
        <f>SUM(F112,F110,F108,F106,F103,F97,F95,F92,F88,F78,F74,F72,F64,F61,F52,F50,F48,F45,F43,F40,F38,F34)</f>
        <v>21770988</v>
      </c>
      <c r="H117" s="244">
        <f>SUM(H112,H110,H108,H106,H103,H97,H95,H92,H88,H78,H74,H72,H64,H61,H52,H50,H48,H45,H43,H40,H38,H34,H113,H54,H55)</f>
        <v>25354000</v>
      </c>
      <c r="K117" s="16">
        <f>H117-H115</f>
        <v>0</v>
      </c>
    </row>
    <row r="118" spans="1:17" ht="17.25" thickTop="1" thickBot="1" x14ac:dyDescent="0.3">
      <c r="A118" s="189" t="s">
        <v>436</v>
      </c>
      <c r="B118" s="121"/>
      <c r="C118" s="122"/>
      <c r="D118" s="245">
        <v>11664873</v>
      </c>
      <c r="E118" s="196"/>
      <c r="F118" s="245">
        <v>12016599</v>
      </c>
      <c r="G118" s="123">
        <v>11522084</v>
      </c>
      <c r="H118" s="245">
        <v>0</v>
      </c>
      <c r="I118" s="123"/>
      <c r="J118" s="281"/>
    </row>
    <row r="119" spans="1:17" ht="15.75" thickTop="1" x14ac:dyDescent="0.25"/>
  </sheetData>
  <sheetProtection selectLockedCells="1" selectUnlockedCells="1"/>
  <mergeCells count="3">
    <mergeCell ref="D1:E1"/>
    <mergeCell ref="F1:G1"/>
    <mergeCell ref="H1:I1"/>
  </mergeCells>
  <pageMargins left="0.31527777777777777" right="0.31527777777777777" top="0.31527777777777777" bottom="0.31527777777777777" header="0.51180555555555551" footer="0.51180555555555551"/>
  <pageSetup paperSize="9" scale="67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R345"/>
  <sheetViews>
    <sheetView zoomScaleNormal="100" workbookViewId="0">
      <pane xSplit="4" ySplit="3" topLeftCell="E331" activePane="bottomRight" state="frozen"/>
      <selection pane="topRight" activeCell="E1" sqref="E1"/>
      <selection pane="bottomLeft" activeCell="A273" sqref="A273"/>
      <selection pane="bottomRight" activeCell="B221" sqref="B221"/>
    </sheetView>
  </sheetViews>
  <sheetFormatPr defaultRowHeight="15" x14ac:dyDescent="0.25"/>
  <cols>
    <col min="1" max="1" width="53.7109375" customWidth="1"/>
    <col min="2" max="2" width="15" customWidth="1"/>
    <col min="3" max="3" width="7.7109375" style="54" customWidth="1"/>
    <col min="4" max="4" width="9.28515625" style="54" customWidth="1"/>
    <col min="5" max="5" width="12.7109375" style="229" customWidth="1"/>
    <col min="6" max="6" width="13.140625" style="52" bestFit="1" customWidth="1"/>
    <col min="7" max="7" width="12.7109375" style="229" customWidth="1"/>
    <col min="8" max="8" width="12.7109375" style="3" customWidth="1"/>
    <col min="9" max="9" width="12.7109375" style="229" customWidth="1"/>
    <col min="10" max="10" width="12.7109375" style="3" customWidth="1"/>
    <col min="11" max="11" width="2.42578125" style="3" customWidth="1"/>
    <col min="12" max="15" width="21" style="4" customWidth="1"/>
    <col min="16" max="16" width="18.7109375" style="4" customWidth="1"/>
    <col min="17" max="18" width="18.7109375" style="11" customWidth="1"/>
  </cols>
  <sheetData>
    <row r="1" spans="1:18" ht="23.25" customHeight="1" thickTop="1" thickBot="1" x14ac:dyDescent="0.4">
      <c r="A1" s="55" t="s">
        <v>103</v>
      </c>
      <c r="E1" s="302">
        <v>2017</v>
      </c>
      <c r="F1" s="302"/>
      <c r="G1" s="302">
        <v>2018</v>
      </c>
      <c r="H1" s="302"/>
      <c r="I1" s="302">
        <v>2019</v>
      </c>
      <c r="J1" s="302"/>
      <c r="K1" s="282"/>
      <c r="L1" s="7" t="s">
        <v>1</v>
      </c>
      <c r="M1" s="7" t="s">
        <v>1</v>
      </c>
      <c r="N1" s="7" t="s">
        <v>1</v>
      </c>
      <c r="O1" s="7" t="s">
        <v>1</v>
      </c>
    </row>
    <row r="2" spans="1:18" ht="16.5" thickTop="1" thickBot="1" x14ac:dyDescent="0.3">
      <c r="C2" s="56" t="s">
        <v>2</v>
      </c>
      <c r="D2" s="57" t="s">
        <v>3</v>
      </c>
      <c r="E2" s="265" t="s">
        <v>4</v>
      </c>
      <c r="F2" s="174" t="s">
        <v>5</v>
      </c>
      <c r="G2" s="265" t="s">
        <v>4</v>
      </c>
      <c r="H2" s="58" t="s">
        <v>5</v>
      </c>
      <c r="I2" s="265" t="s">
        <v>4</v>
      </c>
      <c r="J2" s="58" t="s">
        <v>5</v>
      </c>
      <c r="K2" s="283"/>
      <c r="L2" s="11">
        <v>2019</v>
      </c>
      <c r="M2" s="11">
        <v>2018</v>
      </c>
      <c r="N2" s="11">
        <v>2017</v>
      </c>
      <c r="O2" s="11">
        <v>2016</v>
      </c>
      <c r="P2" s="11">
        <v>2015</v>
      </c>
      <c r="Q2" s="11">
        <v>2014</v>
      </c>
      <c r="R2" s="11">
        <v>2013</v>
      </c>
    </row>
    <row r="3" spans="1:18" ht="5.25" customHeight="1" thickTop="1" thickBot="1" x14ac:dyDescent="0.3"/>
    <row r="4" spans="1:18" ht="15" customHeight="1" thickTop="1" x14ac:dyDescent="0.25">
      <c r="A4" s="12" t="s">
        <v>104</v>
      </c>
      <c r="B4" s="59"/>
      <c r="C4" s="25">
        <v>1012</v>
      </c>
      <c r="D4" s="60">
        <v>5164</v>
      </c>
      <c r="E4" s="230">
        <v>1000</v>
      </c>
      <c r="F4" s="15">
        <v>1000</v>
      </c>
      <c r="G4" s="230">
        <v>1000</v>
      </c>
      <c r="H4" s="15">
        <v>1000</v>
      </c>
      <c r="I4" s="230">
        <v>1000</v>
      </c>
      <c r="J4" s="15">
        <v>0</v>
      </c>
      <c r="K4" s="52"/>
      <c r="P4" s="4" t="s">
        <v>105</v>
      </c>
      <c r="Q4" s="11" t="s">
        <v>106</v>
      </c>
    </row>
    <row r="5" spans="1:18" x14ac:dyDescent="0.25">
      <c r="A5" s="12" t="s">
        <v>107</v>
      </c>
      <c r="B5" s="12"/>
      <c r="C5" s="25">
        <v>1012</v>
      </c>
      <c r="D5" s="60">
        <v>5169</v>
      </c>
      <c r="E5" s="227">
        <v>30000</v>
      </c>
      <c r="F5" s="18">
        <v>37301</v>
      </c>
      <c r="G5" s="227">
        <v>30000</v>
      </c>
      <c r="H5" s="18">
        <v>46827</v>
      </c>
      <c r="I5" s="227">
        <v>46000</v>
      </c>
      <c r="J5" s="18">
        <v>0</v>
      </c>
      <c r="K5" s="52"/>
      <c r="P5" s="4" t="s">
        <v>108</v>
      </c>
    </row>
    <row r="6" spans="1:18" x14ac:dyDescent="0.25">
      <c r="A6" s="12" t="s">
        <v>109</v>
      </c>
      <c r="B6" s="12"/>
      <c r="C6" s="25">
        <v>1012</v>
      </c>
      <c r="D6" s="60">
        <v>5361</v>
      </c>
      <c r="E6" s="227">
        <v>0</v>
      </c>
      <c r="F6" s="18">
        <v>0</v>
      </c>
      <c r="G6" s="227">
        <v>0</v>
      </c>
      <c r="H6" s="18">
        <v>1000</v>
      </c>
      <c r="I6" s="227">
        <v>0</v>
      </c>
      <c r="J6" s="18">
        <v>0</v>
      </c>
      <c r="K6" s="52"/>
    </row>
    <row r="7" spans="1:18" x14ac:dyDescent="0.25">
      <c r="A7" s="12" t="s">
        <v>125</v>
      </c>
      <c r="B7" s="12"/>
      <c r="C7" s="25">
        <v>1012</v>
      </c>
      <c r="D7" s="60">
        <v>5362</v>
      </c>
      <c r="E7" s="227">
        <v>10000</v>
      </c>
      <c r="F7" s="18">
        <v>3000</v>
      </c>
      <c r="G7" s="227">
        <v>10000</v>
      </c>
      <c r="H7" s="18">
        <v>21000</v>
      </c>
      <c r="I7" s="227">
        <v>10000</v>
      </c>
      <c r="J7" s="18">
        <v>0</v>
      </c>
      <c r="K7" s="52"/>
    </row>
    <row r="8" spans="1:18" x14ac:dyDescent="0.25">
      <c r="A8" s="12" t="s">
        <v>442</v>
      </c>
      <c r="B8" s="12"/>
      <c r="C8" s="25">
        <v>1012</v>
      </c>
      <c r="D8" s="60">
        <v>5365</v>
      </c>
      <c r="E8" s="227">
        <v>0</v>
      </c>
      <c r="F8" s="18">
        <v>0</v>
      </c>
      <c r="G8" s="227">
        <v>0</v>
      </c>
      <c r="H8" s="18">
        <v>10000</v>
      </c>
      <c r="I8" s="227">
        <v>0</v>
      </c>
      <c r="J8" s="18">
        <v>0</v>
      </c>
      <c r="K8" s="52"/>
    </row>
    <row r="9" spans="1:18" x14ac:dyDescent="0.25">
      <c r="A9" s="12" t="s">
        <v>110</v>
      </c>
      <c r="B9" s="12"/>
      <c r="C9" s="25">
        <v>1012</v>
      </c>
      <c r="D9" s="60">
        <v>6130</v>
      </c>
      <c r="E9" s="227">
        <v>400000</v>
      </c>
      <c r="F9" s="18">
        <v>0</v>
      </c>
      <c r="G9" s="227">
        <v>100000</v>
      </c>
      <c r="H9" s="18">
        <v>500</v>
      </c>
      <c r="I9" s="227">
        <v>200000</v>
      </c>
      <c r="J9" s="18">
        <v>0</v>
      </c>
      <c r="K9" s="52"/>
      <c r="L9" s="4" t="s">
        <v>455</v>
      </c>
      <c r="O9" s="4" t="s">
        <v>323</v>
      </c>
      <c r="R9" s="11" t="s">
        <v>111</v>
      </c>
    </row>
    <row r="10" spans="1:18" x14ac:dyDescent="0.25">
      <c r="A10" s="12" t="s">
        <v>112</v>
      </c>
      <c r="B10" s="12"/>
      <c r="C10" s="25">
        <v>1012</v>
      </c>
      <c r="D10" s="60">
        <v>5909</v>
      </c>
      <c r="E10" s="227">
        <v>0</v>
      </c>
      <c r="F10" s="18">
        <v>0</v>
      </c>
      <c r="G10" s="227">
        <v>0</v>
      </c>
      <c r="H10" s="18">
        <v>0</v>
      </c>
      <c r="I10" s="227">
        <v>0</v>
      </c>
      <c r="J10" s="18">
        <v>0</v>
      </c>
      <c r="K10" s="52"/>
    </row>
    <row r="11" spans="1:18" x14ac:dyDescent="0.25">
      <c r="A11" s="61" t="s">
        <v>113</v>
      </c>
      <c r="B11" s="62"/>
      <c r="C11" s="63"/>
      <c r="D11" s="64"/>
      <c r="E11" s="266">
        <f t="shared" ref="E11:H11" si="0">SUM(E4:E10)</f>
        <v>441000</v>
      </c>
      <c r="F11" s="65">
        <f>SUM(F4:F10)</f>
        <v>41301</v>
      </c>
      <c r="G11" s="266">
        <f>SUM(G4:G10)</f>
        <v>141000</v>
      </c>
      <c r="H11" s="65">
        <f t="shared" si="0"/>
        <v>80327</v>
      </c>
      <c r="I11" s="266">
        <f>SUM(I4:I10)</f>
        <v>257000</v>
      </c>
      <c r="J11" s="65">
        <f t="shared" ref="J11" si="1">SUM(J4:J10)</f>
        <v>0</v>
      </c>
      <c r="K11" s="48"/>
    </row>
    <row r="12" spans="1:18" x14ac:dyDescent="0.25">
      <c r="A12" s="12" t="s">
        <v>114</v>
      </c>
      <c r="B12" s="12"/>
      <c r="C12" s="25">
        <v>1031</v>
      </c>
      <c r="D12" s="60">
        <v>5169</v>
      </c>
      <c r="E12" s="227">
        <v>40000</v>
      </c>
      <c r="F12" s="18">
        <v>15851</v>
      </c>
      <c r="G12" s="227">
        <v>50000</v>
      </c>
      <c r="H12" s="18">
        <v>24544</v>
      </c>
      <c r="I12" s="227">
        <v>40000</v>
      </c>
      <c r="J12" s="18">
        <v>0</v>
      </c>
      <c r="K12" s="52"/>
      <c r="N12" s="4" t="s">
        <v>347</v>
      </c>
    </row>
    <row r="13" spans="1:18" x14ac:dyDescent="0.25">
      <c r="A13" s="61" t="s">
        <v>49</v>
      </c>
      <c r="B13" s="62"/>
      <c r="C13" s="63"/>
      <c r="D13" s="64"/>
      <c r="E13" s="266">
        <f t="shared" ref="E13:H13" si="2">E12</f>
        <v>40000</v>
      </c>
      <c r="F13" s="65">
        <f t="shared" si="2"/>
        <v>15851</v>
      </c>
      <c r="G13" s="266">
        <f>G12</f>
        <v>50000</v>
      </c>
      <c r="H13" s="65">
        <f t="shared" si="2"/>
        <v>24544</v>
      </c>
      <c r="I13" s="266">
        <f>I12</f>
        <v>40000</v>
      </c>
      <c r="J13" s="65">
        <f t="shared" ref="J13" si="3">J12</f>
        <v>0</v>
      </c>
      <c r="K13" s="48"/>
    </row>
    <row r="14" spans="1:18" x14ac:dyDescent="0.25">
      <c r="A14" s="12" t="s">
        <v>107</v>
      </c>
      <c r="B14" s="12"/>
      <c r="C14" s="25">
        <v>2142</v>
      </c>
      <c r="D14" s="60">
        <v>5169</v>
      </c>
      <c r="E14" s="227">
        <v>0</v>
      </c>
      <c r="F14" s="18">
        <v>0</v>
      </c>
      <c r="G14" s="227">
        <v>0</v>
      </c>
      <c r="H14" s="18">
        <v>0</v>
      </c>
      <c r="I14" s="227">
        <v>0</v>
      </c>
      <c r="J14" s="18">
        <v>0</v>
      </c>
      <c r="K14" s="52"/>
    </row>
    <row r="15" spans="1:18" x14ac:dyDescent="0.25">
      <c r="A15" s="61" t="s">
        <v>54</v>
      </c>
      <c r="B15" s="62"/>
      <c r="C15" s="63"/>
      <c r="D15" s="64"/>
      <c r="E15" s="266">
        <f t="shared" ref="E15:H15" si="4">E14</f>
        <v>0</v>
      </c>
      <c r="F15" s="65">
        <f t="shared" si="4"/>
        <v>0</v>
      </c>
      <c r="G15" s="266">
        <f t="shared" si="4"/>
        <v>0</v>
      </c>
      <c r="H15" s="65">
        <f t="shared" si="4"/>
        <v>0</v>
      </c>
      <c r="I15" s="266">
        <f t="shared" ref="I15:J15" si="5">I14</f>
        <v>0</v>
      </c>
      <c r="J15" s="65">
        <f t="shared" si="5"/>
        <v>0</v>
      </c>
      <c r="K15" s="48"/>
    </row>
    <row r="16" spans="1:18" x14ac:dyDescent="0.25">
      <c r="A16" s="12" t="s">
        <v>115</v>
      </c>
      <c r="B16" s="12"/>
      <c r="C16" s="25">
        <v>2212</v>
      </c>
      <c r="D16" s="60">
        <v>5139</v>
      </c>
      <c r="E16" s="227">
        <v>20000</v>
      </c>
      <c r="F16" s="18">
        <v>18402.55</v>
      </c>
      <c r="G16" s="227">
        <v>20000</v>
      </c>
      <c r="H16" s="18">
        <v>2336</v>
      </c>
      <c r="I16" s="227">
        <v>5000</v>
      </c>
      <c r="J16" s="18">
        <v>0</v>
      </c>
      <c r="K16" s="52"/>
      <c r="P16" s="4" t="s">
        <v>116</v>
      </c>
    </row>
    <row r="17" spans="1:18" x14ac:dyDescent="0.25">
      <c r="A17" s="12" t="s">
        <v>107</v>
      </c>
      <c r="B17" s="12"/>
      <c r="C17" s="25">
        <v>2212</v>
      </c>
      <c r="D17" s="60">
        <v>5169</v>
      </c>
      <c r="E17" s="227">
        <v>100000</v>
      </c>
      <c r="F17" s="18">
        <v>122120.5</v>
      </c>
      <c r="G17" s="227">
        <v>300000</v>
      </c>
      <c r="H17" s="18">
        <v>105447</v>
      </c>
      <c r="I17" s="227">
        <v>250000</v>
      </c>
      <c r="J17" s="18">
        <v>0</v>
      </c>
      <c r="K17" s="52"/>
      <c r="O17" s="4" t="s">
        <v>117</v>
      </c>
      <c r="P17" s="4" t="s">
        <v>118</v>
      </c>
      <c r="Q17" s="11" t="s">
        <v>119</v>
      </c>
      <c r="R17" s="11" t="s">
        <v>120</v>
      </c>
    </row>
    <row r="18" spans="1:18" x14ac:dyDescent="0.25">
      <c r="A18" s="12" t="s">
        <v>121</v>
      </c>
      <c r="B18" s="12"/>
      <c r="C18" s="25">
        <v>2212</v>
      </c>
      <c r="D18" s="60">
        <v>5171</v>
      </c>
      <c r="E18" s="227">
        <v>200000</v>
      </c>
      <c r="F18" s="18">
        <v>327959.61</v>
      </c>
      <c r="G18" s="227">
        <v>546000</v>
      </c>
      <c r="H18" s="18">
        <v>366356</v>
      </c>
      <c r="I18" s="227">
        <v>1200000</v>
      </c>
      <c r="J18" s="18">
        <v>0</v>
      </c>
      <c r="K18" s="52"/>
      <c r="L18" s="4" t="s">
        <v>457</v>
      </c>
      <c r="M18" s="4" t="s">
        <v>398</v>
      </c>
      <c r="O18" s="4" t="s">
        <v>330</v>
      </c>
      <c r="P18" s="4" t="s">
        <v>122</v>
      </c>
      <c r="Q18" s="11" t="s">
        <v>123</v>
      </c>
      <c r="R18" s="11" t="s">
        <v>124</v>
      </c>
    </row>
    <row r="19" spans="1:18" x14ac:dyDescent="0.25">
      <c r="A19" s="12" t="s">
        <v>125</v>
      </c>
      <c r="B19" s="12"/>
      <c r="C19" s="25">
        <v>2212</v>
      </c>
      <c r="D19" s="60">
        <v>5362</v>
      </c>
      <c r="E19" s="227">
        <v>20000</v>
      </c>
      <c r="F19" s="18">
        <v>1000</v>
      </c>
      <c r="G19" s="227">
        <v>0</v>
      </c>
      <c r="H19" s="18">
        <v>0</v>
      </c>
      <c r="I19" s="227">
        <v>10000</v>
      </c>
      <c r="J19" s="18">
        <v>0</v>
      </c>
      <c r="K19" s="52"/>
    </row>
    <row r="20" spans="1:18" x14ac:dyDescent="0.25">
      <c r="A20" s="12" t="s">
        <v>126</v>
      </c>
      <c r="B20" s="12"/>
      <c r="C20" s="25">
        <v>2212</v>
      </c>
      <c r="D20" s="60">
        <v>5363</v>
      </c>
      <c r="E20" s="227">
        <v>0</v>
      </c>
      <c r="F20" s="18">
        <v>0</v>
      </c>
      <c r="G20" s="227">
        <v>0</v>
      </c>
      <c r="H20" s="18">
        <v>0</v>
      </c>
      <c r="I20" s="227">
        <v>0</v>
      </c>
      <c r="J20" s="18">
        <v>0</v>
      </c>
      <c r="K20" s="52"/>
    </row>
    <row r="21" spans="1:18" x14ac:dyDescent="0.25">
      <c r="A21" s="12" t="s">
        <v>127</v>
      </c>
      <c r="B21" s="12"/>
      <c r="C21" s="25">
        <v>2212</v>
      </c>
      <c r="D21" s="60">
        <v>5365</v>
      </c>
      <c r="E21" s="227">
        <v>0</v>
      </c>
      <c r="F21" s="18">
        <v>0</v>
      </c>
      <c r="G21" s="227">
        <v>0</v>
      </c>
      <c r="H21" s="18">
        <v>0</v>
      </c>
      <c r="I21" s="227">
        <v>0</v>
      </c>
      <c r="J21" s="18">
        <v>0</v>
      </c>
      <c r="K21" s="52"/>
    </row>
    <row r="22" spans="1:18" x14ac:dyDescent="0.25">
      <c r="A22" s="12" t="s">
        <v>128</v>
      </c>
      <c r="B22" s="12"/>
      <c r="C22" s="25">
        <v>2212</v>
      </c>
      <c r="D22" s="60">
        <v>6121</v>
      </c>
      <c r="E22" s="227">
        <v>1900000</v>
      </c>
      <c r="F22" s="18">
        <v>170466</v>
      </c>
      <c r="G22" s="227">
        <v>1100000</v>
      </c>
      <c r="H22" s="18">
        <v>78166</v>
      </c>
      <c r="I22" s="227">
        <v>400000</v>
      </c>
      <c r="J22" s="18">
        <v>0</v>
      </c>
      <c r="K22" s="52"/>
      <c r="L22" s="4" t="s">
        <v>468</v>
      </c>
      <c r="M22" s="4" t="s">
        <v>399</v>
      </c>
      <c r="N22" s="4" t="s">
        <v>358</v>
      </c>
      <c r="O22" s="4" t="s">
        <v>327</v>
      </c>
      <c r="Q22" s="11" t="s">
        <v>129</v>
      </c>
      <c r="R22" s="11" t="s">
        <v>130</v>
      </c>
    </row>
    <row r="23" spans="1:18" x14ac:dyDescent="0.25">
      <c r="A23" s="61" t="s">
        <v>60</v>
      </c>
      <c r="B23" s="62"/>
      <c r="C23" s="63"/>
      <c r="D23" s="64"/>
      <c r="E23" s="266">
        <f t="shared" ref="E23:H23" si="6">SUM(E16:E22)</f>
        <v>2240000</v>
      </c>
      <c r="F23" s="65">
        <f t="shared" si="6"/>
        <v>639948.65999999992</v>
      </c>
      <c r="G23" s="266">
        <f>SUM(G16:G22)</f>
        <v>1966000</v>
      </c>
      <c r="H23" s="65">
        <f t="shared" si="6"/>
        <v>552305</v>
      </c>
      <c r="I23" s="266">
        <f>SUM(I16:I22)</f>
        <v>1865000</v>
      </c>
      <c r="J23" s="65">
        <f t="shared" ref="J23" si="7">SUM(J16:J22)</f>
        <v>0</v>
      </c>
      <c r="K23" s="48"/>
    </row>
    <row r="24" spans="1:18" x14ac:dyDescent="0.25">
      <c r="A24" s="12" t="s">
        <v>131</v>
      </c>
      <c r="B24" s="12"/>
      <c r="C24" s="25">
        <v>2310</v>
      </c>
      <c r="D24" s="60">
        <v>5137</v>
      </c>
      <c r="E24" s="227">
        <v>0</v>
      </c>
      <c r="F24" s="18">
        <v>0</v>
      </c>
      <c r="G24" s="227">
        <v>0</v>
      </c>
      <c r="H24" s="18">
        <v>0</v>
      </c>
      <c r="I24" s="227">
        <v>0</v>
      </c>
      <c r="J24" s="18">
        <v>0</v>
      </c>
      <c r="K24" s="52"/>
    </row>
    <row r="25" spans="1:18" x14ac:dyDescent="0.25">
      <c r="A25" s="12" t="s">
        <v>115</v>
      </c>
      <c r="B25" s="12"/>
      <c r="C25" s="25">
        <v>2310</v>
      </c>
      <c r="D25" s="60">
        <v>5139</v>
      </c>
      <c r="E25" s="227">
        <v>0</v>
      </c>
      <c r="F25" s="18">
        <v>0</v>
      </c>
      <c r="G25" s="227">
        <v>0</v>
      </c>
      <c r="H25" s="18">
        <v>0</v>
      </c>
      <c r="I25" s="227">
        <v>0</v>
      </c>
      <c r="J25" s="18">
        <v>0</v>
      </c>
      <c r="K25" s="52"/>
    </row>
    <row r="26" spans="1:18" x14ac:dyDescent="0.25">
      <c r="A26" s="12" t="s">
        <v>107</v>
      </c>
      <c r="B26" s="12"/>
      <c r="C26" s="25">
        <v>2310</v>
      </c>
      <c r="D26" s="60">
        <v>5169</v>
      </c>
      <c r="E26" s="227">
        <v>60000</v>
      </c>
      <c r="F26" s="18">
        <v>0</v>
      </c>
      <c r="G26" s="227">
        <v>60000</v>
      </c>
      <c r="H26" s="18">
        <v>59618</v>
      </c>
      <c r="I26" s="227">
        <v>60000</v>
      </c>
      <c r="J26" s="18">
        <v>0</v>
      </c>
      <c r="K26" s="52"/>
      <c r="N26" s="4" t="s">
        <v>363</v>
      </c>
      <c r="R26" s="11" t="s">
        <v>132</v>
      </c>
    </row>
    <row r="27" spans="1:18" x14ac:dyDescent="0.25">
      <c r="A27" s="12" t="s">
        <v>121</v>
      </c>
      <c r="B27" s="12"/>
      <c r="C27" s="25">
        <v>2310</v>
      </c>
      <c r="D27" s="60">
        <v>5171</v>
      </c>
      <c r="E27" s="227">
        <v>70000</v>
      </c>
      <c r="F27" s="18">
        <v>0</v>
      </c>
      <c r="G27" s="227">
        <v>20000</v>
      </c>
      <c r="H27" s="18">
        <v>0</v>
      </c>
      <c r="I27" s="227">
        <v>20000</v>
      </c>
      <c r="J27" s="18">
        <v>0</v>
      </c>
      <c r="K27" s="52"/>
    </row>
    <row r="28" spans="1:18" x14ac:dyDescent="0.25">
      <c r="A28" s="12" t="s">
        <v>133</v>
      </c>
      <c r="B28" s="12"/>
      <c r="C28" s="25">
        <v>2310</v>
      </c>
      <c r="D28" s="60">
        <v>5362</v>
      </c>
      <c r="E28" s="227">
        <v>20000</v>
      </c>
      <c r="F28" s="18">
        <v>0</v>
      </c>
      <c r="G28" s="227">
        <v>20000</v>
      </c>
      <c r="H28" s="18">
        <v>0</v>
      </c>
      <c r="I28" s="227">
        <v>20000</v>
      </c>
      <c r="J28" s="18">
        <v>0</v>
      </c>
      <c r="K28" s="52"/>
    </row>
    <row r="29" spans="1:18" x14ac:dyDescent="0.25">
      <c r="A29" s="12" t="s">
        <v>128</v>
      </c>
      <c r="B29" s="12"/>
      <c r="C29" s="25">
        <v>2310</v>
      </c>
      <c r="D29" s="60">
        <v>6121</v>
      </c>
      <c r="E29" s="227">
        <v>1800000</v>
      </c>
      <c r="F29" s="18">
        <v>0</v>
      </c>
      <c r="G29" s="227">
        <v>3000000</v>
      </c>
      <c r="H29" s="18">
        <v>1213408</v>
      </c>
      <c r="I29" s="227">
        <v>2750000</v>
      </c>
      <c r="J29" s="18">
        <v>0</v>
      </c>
      <c r="K29" s="52"/>
      <c r="L29" s="4" t="s">
        <v>463</v>
      </c>
      <c r="M29" s="4" t="s">
        <v>400</v>
      </c>
      <c r="N29" s="4" t="s">
        <v>360</v>
      </c>
      <c r="O29" s="4" t="s">
        <v>324</v>
      </c>
      <c r="Q29" s="11" t="s">
        <v>134</v>
      </c>
    </row>
    <row r="30" spans="1:18" x14ac:dyDescent="0.25">
      <c r="A30" s="61" t="s">
        <v>62</v>
      </c>
      <c r="B30" s="62"/>
      <c r="C30" s="63"/>
      <c r="D30" s="64"/>
      <c r="E30" s="266">
        <f t="shared" ref="E30:H30" si="8">SUM(E24:E29)</f>
        <v>1950000</v>
      </c>
      <c r="F30" s="65">
        <f t="shared" si="8"/>
        <v>0</v>
      </c>
      <c r="G30" s="266">
        <f>SUM(G24:G29)</f>
        <v>3100000</v>
      </c>
      <c r="H30" s="65">
        <f t="shared" si="8"/>
        <v>1273026</v>
      </c>
      <c r="I30" s="266">
        <f>SUM(I24:I29)</f>
        <v>2850000</v>
      </c>
      <c r="J30" s="65">
        <f t="shared" ref="J30" si="9">SUM(J24:J29)</f>
        <v>0</v>
      </c>
      <c r="K30" s="48"/>
      <c r="O30" s="4" t="s">
        <v>336</v>
      </c>
    </row>
    <row r="31" spans="1:18" x14ac:dyDescent="0.25">
      <c r="A31" s="12" t="s">
        <v>115</v>
      </c>
      <c r="B31" s="12"/>
      <c r="C31" s="25">
        <v>2321</v>
      </c>
      <c r="D31" s="60">
        <v>5139</v>
      </c>
      <c r="E31" s="227">
        <v>0</v>
      </c>
      <c r="F31" s="18">
        <v>0</v>
      </c>
      <c r="G31" s="227">
        <v>0</v>
      </c>
      <c r="H31" s="18">
        <v>0</v>
      </c>
      <c r="I31" s="227">
        <v>0</v>
      </c>
      <c r="J31" s="18">
        <v>0</v>
      </c>
      <c r="K31" s="52"/>
    </row>
    <row r="32" spans="1:18" x14ac:dyDescent="0.25">
      <c r="A32" s="12" t="s">
        <v>135</v>
      </c>
      <c r="B32" s="12"/>
      <c r="C32" s="25">
        <v>2321</v>
      </c>
      <c r="D32" s="60">
        <v>5151</v>
      </c>
      <c r="E32" s="227">
        <v>0</v>
      </c>
      <c r="F32" s="18">
        <v>0</v>
      </c>
      <c r="G32" s="227">
        <v>0</v>
      </c>
      <c r="H32" s="18">
        <v>0</v>
      </c>
      <c r="I32" s="227">
        <v>0</v>
      </c>
      <c r="J32" s="18">
        <v>0</v>
      </c>
      <c r="K32" s="52"/>
    </row>
    <row r="33" spans="1:18" x14ac:dyDescent="0.25">
      <c r="A33" s="12" t="s">
        <v>136</v>
      </c>
      <c r="B33" s="12"/>
      <c r="C33" s="25">
        <v>2321</v>
      </c>
      <c r="D33" s="60">
        <v>5162</v>
      </c>
      <c r="E33" s="227">
        <v>0</v>
      </c>
      <c r="F33" s="18">
        <v>0</v>
      </c>
      <c r="G33" s="227">
        <v>0</v>
      </c>
      <c r="H33" s="18">
        <v>0</v>
      </c>
      <c r="I33" s="227">
        <v>0</v>
      </c>
      <c r="J33" s="18">
        <v>0</v>
      </c>
      <c r="K33" s="52"/>
    </row>
    <row r="34" spans="1:18" x14ac:dyDescent="0.25">
      <c r="A34" s="12" t="s">
        <v>107</v>
      </c>
      <c r="B34" s="12"/>
      <c r="C34" s="25">
        <v>2321</v>
      </c>
      <c r="D34" s="60">
        <v>5169</v>
      </c>
      <c r="E34" s="227">
        <v>60000</v>
      </c>
      <c r="F34" s="18">
        <v>11568</v>
      </c>
      <c r="G34" s="227">
        <v>0</v>
      </c>
      <c r="H34" s="18">
        <v>51980</v>
      </c>
      <c r="I34" s="227">
        <v>60000</v>
      </c>
      <c r="J34" s="18">
        <v>0</v>
      </c>
      <c r="K34" s="52"/>
      <c r="O34" s="4" t="s">
        <v>337</v>
      </c>
    </row>
    <row r="35" spans="1:18" x14ac:dyDescent="0.25">
      <c r="A35" s="12" t="s">
        <v>137</v>
      </c>
      <c r="B35" s="12"/>
      <c r="C35" s="25">
        <v>2321</v>
      </c>
      <c r="D35" s="60">
        <v>5171</v>
      </c>
      <c r="E35" s="227">
        <v>5900000</v>
      </c>
      <c r="F35" s="18">
        <v>0</v>
      </c>
      <c r="G35" s="227">
        <v>0</v>
      </c>
      <c r="H35" s="18">
        <v>0</v>
      </c>
      <c r="I35" s="227">
        <v>100000</v>
      </c>
      <c r="J35" s="18">
        <v>0</v>
      </c>
      <c r="K35" s="52"/>
      <c r="L35" s="4" t="s">
        <v>467</v>
      </c>
      <c r="N35" s="4" t="s">
        <v>348</v>
      </c>
      <c r="R35" s="11" t="s">
        <v>138</v>
      </c>
    </row>
    <row r="36" spans="1:18" x14ac:dyDescent="0.25">
      <c r="A36" s="12" t="s">
        <v>128</v>
      </c>
      <c r="B36" s="12"/>
      <c r="C36" s="25">
        <v>2321</v>
      </c>
      <c r="D36" s="60">
        <v>6121</v>
      </c>
      <c r="E36" s="227">
        <v>2400000</v>
      </c>
      <c r="F36" s="18">
        <v>6138658.3899999997</v>
      </c>
      <c r="G36" s="227">
        <v>8720000</v>
      </c>
      <c r="H36" s="18">
        <v>4199258</v>
      </c>
      <c r="I36" s="227">
        <v>7000000</v>
      </c>
      <c r="J36" s="18">
        <v>0</v>
      </c>
      <c r="K36" s="52"/>
      <c r="L36" s="4" t="s">
        <v>458</v>
      </c>
      <c r="M36" s="4" t="s">
        <v>401</v>
      </c>
      <c r="N36" s="4" t="s">
        <v>361</v>
      </c>
      <c r="O36" s="4" t="s">
        <v>318</v>
      </c>
    </row>
    <row r="37" spans="1:18" x14ac:dyDescent="0.25">
      <c r="A37" s="61" t="s">
        <v>139</v>
      </c>
      <c r="B37" s="62"/>
      <c r="C37" s="63"/>
      <c r="D37" s="64"/>
      <c r="E37" s="266">
        <f t="shared" ref="E37:H37" si="10">SUM(E31:E36)</f>
        <v>8360000</v>
      </c>
      <c r="F37" s="65">
        <f t="shared" si="10"/>
        <v>6150226.3899999997</v>
      </c>
      <c r="G37" s="266">
        <f>SUM(G31:G36)</f>
        <v>8720000</v>
      </c>
      <c r="H37" s="65">
        <f t="shared" si="10"/>
        <v>4251238</v>
      </c>
      <c r="I37" s="266">
        <f>SUM(I31:I36)</f>
        <v>7160000</v>
      </c>
      <c r="J37" s="65">
        <f t="shared" ref="J37" si="11">SUM(J31:J36)</f>
        <v>0</v>
      </c>
      <c r="K37" s="48"/>
    </row>
    <row r="38" spans="1:18" x14ac:dyDescent="0.25">
      <c r="A38" s="12" t="s">
        <v>121</v>
      </c>
      <c r="B38" s="12"/>
      <c r="C38" s="25">
        <v>2333</v>
      </c>
      <c r="D38" s="60">
        <v>5171</v>
      </c>
      <c r="E38" s="227">
        <v>60000</v>
      </c>
      <c r="F38" s="18">
        <v>177398.66</v>
      </c>
      <c r="G38" s="227">
        <v>150000</v>
      </c>
      <c r="H38" s="18">
        <v>79968</v>
      </c>
      <c r="I38" s="227">
        <v>80000</v>
      </c>
      <c r="J38" s="18">
        <v>0</v>
      </c>
      <c r="K38" s="52"/>
      <c r="M38" s="4" t="s">
        <v>412</v>
      </c>
      <c r="P38" s="4" t="s">
        <v>140</v>
      </c>
    </row>
    <row r="39" spans="1:18" x14ac:dyDescent="0.25">
      <c r="A39" s="12" t="s">
        <v>115</v>
      </c>
      <c r="B39" s="12"/>
      <c r="C39" s="25">
        <v>2333</v>
      </c>
      <c r="D39" s="60">
        <v>5139</v>
      </c>
      <c r="E39" s="227">
        <v>0</v>
      </c>
      <c r="F39" s="18">
        <v>0</v>
      </c>
      <c r="G39" s="227">
        <v>0</v>
      </c>
      <c r="H39" s="18">
        <v>0</v>
      </c>
      <c r="I39" s="227">
        <v>0</v>
      </c>
      <c r="J39" s="18">
        <v>0</v>
      </c>
      <c r="K39" s="52"/>
    </row>
    <row r="40" spans="1:18" x14ac:dyDescent="0.25">
      <c r="A40" s="61" t="s">
        <v>141</v>
      </c>
      <c r="B40" s="62"/>
      <c r="C40" s="63"/>
      <c r="D40" s="64"/>
      <c r="E40" s="266">
        <f t="shared" ref="E40:H40" si="12">E39+E38</f>
        <v>60000</v>
      </c>
      <c r="F40" s="65">
        <f t="shared" si="12"/>
        <v>177398.66</v>
      </c>
      <c r="G40" s="266">
        <f t="shared" si="12"/>
        <v>150000</v>
      </c>
      <c r="H40" s="65">
        <f t="shared" si="12"/>
        <v>79968</v>
      </c>
      <c r="I40" s="266">
        <f t="shared" ref="I40:J40" si="13">I39+I38</f>
        <v>80000</v>
      </c>
      <c r="J40" s="65">
        <f t="shared" si="13"/>
        <v>0</v>
      </c>
      <c r="K40" s="48"/>
    </row>
    <row r="41" spans="1:18" x14ac:dyDescent="0.25">
      <c r="A41" s="12" t="s">
        <v>420</v>
      </c>
      <c r="B41" s="12"/>
      <c r="C41" s="25">
        <v>2411</v>
      </c>
      <c r="D41" s="60">
        <v>5011</v>
      </c>
      <c r="E41" s="235">
        <v>0</v>
      </c>
      <c r="F41" s="18">
        <v>0</v>
      </c>
      <c r="G41" s="227">
        <v>210000</v>
      </c>
      <c r="H41" s="18">
        <v>214976</v>
      </c>
      <c r="I41" s="227">
        <v>303000</v>
      </c>
      <c r="J41" s="18">
        <v>0</v>
      </c>
      <c r="K41" s="52"/>
      <c r="L41" s="4" t="s">
        <v>465</v>
      </c>
    </row>
    <row r="42" spans="1:18" x14ac:dyDescent="0.25">
      <c r="A42" s="12" t="s">
        <v>161</v>
      </c>
      <c r="B42" s="12"/>
      <c r="C42" s="25">
        <v>2411</v>
      </c>
      <c r="D42" s="60">
        <v>5021</v>
      </c>
      <c r="E42" s="235">
        <v>0</v>
      </c>
      <c r="F42" s="18">
        <v>0</v>
      </c>
      <c r="G42" s="227">
        <v>0</v>
      </c>
      <c r="H42" s="18">
        <v>4350</v>
      </c>
      <c r="I42" s="227">
        <v>7500</v>
      </c>
      <c r="J42" s="18">
        <v>0</v>
      </c>
      <c r="K42" s="52"/>
    </row>
    <row r="43" spans="1:18" x14ac:dyDescent="0.25">
      <c r="A43" s="12" t="s">
        <v>421</v>
      </c>
      <c r="B43" s="12"/>
      <c r="C43" s="25">
        <v>2411</v>
      </c>
      <c r="D43" s="60">
        <v>5031</v>
      </c>
      <c r="E43" s="235">
        <v>0</v>
      </c>
      <c r="F43" s="18">
        <v>0</v>
      </c>
      <c r="G43" s="227">
        <v>52000</v>
      </c>
      <c r="H43" s="18">
        <v>53745</v>
      </c>
      <c r="I43" s="227">
        <v>75000</v>
      </c>
      <c r="J43" s="18">
        <v>0</v>
      </c>
      <c r="K43" s="52"/>
    </row>
    <row r="44" spans="1:18" x14ac:dyDescent="0.25">
      <c r="A44" s="12" t="s">
        <v>164</v>
      </c>
      <c r="B44" s="12"/>
      <c r="C44" s="25">
        <v>2411</v>
      </c>
      <c r="D44" s="60">
        <v>5032</v>
      </c>
      <c r="E44" s="235">
        <v>0</v>
      </c>
      <c r="F44" s="18">
        <v>0</v>
      </c>
      <c r="G44" s="227">
        <v>19000</v>
      </c>
      <c r="H44" s="18">
        <v>19350</v>
      </c>
      <c r="I44" s="227">
        <v>27500</v>
      </c>
      <c r="J44" s="18">
        <v>0</v>
      </c>
      <c r="K44" s="52"/>
    </row>
    <row r="45" spans="1:18" x14ac:dyDescent="0.25">
      <c r="A45" s="12" t="s">
        <v>443</v>
      </c>
      <c r="B45" s="12"/>
      <c r="C45" s="25">
        <v>2411</v>
      </c>
      <c r="D45" s="60">
        <v>5139</v>
      </c>
      <c r="E45" s="235">
        <v>0</v>
      </c>
      <c r="F45" s="18">
        <v>0</v>
      </c>
      <c r="G45" s="227">
        <v>0</v>
      </c>
      <c r="H45" s="18">
        <v>196</v>
      </c>
      <c r="I45" s="227">
        <v>300</v>
      </c>
      <c r="J45" s="18">
        <v>0</v>
      </c>
      <c r="K45" s="52"/>
    </row>
    <row r="46" spans="1:18" x14ac:dyDescent="0.25">
      <c r="A46" s="12" t="s">
        <v>135</v>
      </c>
      <c r="B46" s="12"/>
      <c r="C46" s="25">
        <v>2411</v>
      </c>
      <c r="D46" s="60">
        <v>5151</v>
      </c>
      <c r="E46" s="235">
        <v>0</v>
      </c>
      <c r="F46" s="18">
        <v>0</v>
      </c>
      <c r="G46" s="227">
        <v>0</v>
      </c>
      <c r="H46" s="18">
        <v>616</v>
      </c>
      <c r="I46" s="227">
        <v>1000</v>
      </c>
      <c r="J46" s="18">
        <v>0</v>
      </c>
      <c r="K46" s="52"/>
    </row>
    <row r="47" spans="1:18" x14ac:dyDescent="0.25">
      <c r="A47" s="12" t="s">
        <v>422</v>
      </c>
      <c r="B47" s="12"/>
      <c r="C47" s="25">
        <v>2411</v>
      </c>
      <c r="D47" s="60">
        <v>5153</v>
      </c>
      <c r="E47" s="235">
        <v>0</v>
      </c>
      <c r="F47" s="18">
        <v>0</v>
      </c>
      <c r="G47" s="227">
        <v>8000</v>
      </c>
      <c r="H47" s="18">
        <v>8972</v>
      </c>
      <c r="I47" s="227">
        <v>13000</v>
      </c>
      <c r="J47" s="18">
        <v>0</v>
      </c>
      <c r="K47" s="52"/>
    </row>
    <row r="48" spans="1:18" x14ac:dyDescent="0.25">
      <c r="A48" s="12" t="s">
        <v>423</v>
      </c>
      <c r="B48" s="12"/>
      <c r="C48" s="25">
        <v>2411</v>
      </c>
      <c r="D48" s="60">
        <v>5154</v>
      </c>
      <c r="E48" s="235">
        <v>0</v>
      </c>
      <c r="F48" s="18">
        <v>0</v>
      </c>
      <c r="G48" s="227">
        <v>7000</v>
      </c>
      <c r="H48" s="18">
        <v>9075</v>
      </c>
      <c r="I48" s="227">
        <v>14000</v>
      </c>
      <c r="J48" s="18">
        <v>0</v>
      </c>
      <c r="K48" s="52"/>
    </row>
    <row r="49" spans="1:18" x14ac:dyDescent="0.25">
      <c r="A49" t="s">
        <v>428</v>
      </c>
      <c r="B49" s="12"/>
      <c r="C49" s="25">
        <v>2411</v>
      </c>
      <c r="D49" s="60">
        <v>5162</v>
      </c>
      <c r="E49" s="235">
        <v>0</v>
      </c>
      <c r="F49" s="18">
        <v>0</v>
      </c>
      <c r="G49" s="227">
        <v>5000</v>
      </c>
      <c r="H49" s="18">
        <v>2961</v>
      </c>
      <c r="I49" s="227">
        <v>4000</v>
      </c>
      <c r="J49" s="18">
        <v>0</v>
      </c>
      <c r="K49" s="52"/>
    </row>
    <row r="50" spans="1:18" x14ac:dyDescent="0.25">
      <c r="A50" t="s">
        <v>107</v>
      </c>
      <c r="B50" s="12"/>
      <c r="C50" s="25">
        <v>2411</v>
      </c>
      <c r="D50" s="60">
        <v>5169</v>
      </c>
      <c r="E50" s="235">
        <v>0</v>
      </c>
      <c r="F50" s="18">
        <v>0</v>
      </c>
      <c r="G50" s="227">
        <v>0</v>
      </c>
      <c r="H50" s="18">
        <v>13872</v>
      </c>
      <c r="I50" s="227">
        <v>35000</v>
      </c>
      <c r="J50" s="18">
        <v>0</v>
      </c>
      <c r="K50" s="52"/>
    </row>
    <row r="51" spans="1:18" x14ac:dyDescent="0.25">
      <c r="A51" s="12" t="s">
        <v>121</v>
      </c>
      <c r="B51" s="12"/>
      <c r="C51" s="25">
        <v>2411</v>
      </c>
      <c r="D51" s="60">
        <v>5171</v>
      </c>
      <c r="E51" s="235">
        <v>0</v>
      </c>
      <c r="F51" s="18">
        <v>0</v>
      </c>
      <c r="G51" s="227">
        <v>0</v>
      </c>
      <c r="H51" s="18">
        <v>6505</v>
      </c>
      <c r="I51" s="227">
        <v>5000</v>
      </c>
      <c r="J51" s="18">
        <v>0</v>
      </c>
      <c r="K51" s="52"/>
    </row>
    <row r="52" spans="1:18" x14ac:dyDescent="0.25">
      <c r="A52" s="61" t="s">
        <v>419</v>
      </c>
      <c r="B52" s="62"/>
      <c r="C52" s="63">
        <v>2411</v>
      </c>
      <c r="D52" s="64"/>
      <c r="E52" s="266">
        <f t="shared" ref="E52:J52" si="14">SUM(E41:E51)</f>
        <v>0</v>
      </c>
      <c r="F52" s="65">
        <f t="shared" si="14"/>
        <v>0</v>
      </c>
      <c r="G52" s="266">
        <f t="shared" si="14"/>
        <v>301000</v>
      </c>
      <c r="H52" s="65">
        <f t="shared" si="14"/>
        <v>334618</v>
      </c>
      <c r="I52" s="266">
        <f t="shared" si="14"/>
        <v>485300</v>
      </c>
      <c r="J52" s="65">
        <f t="shared" si="14"/>
        <v>0</v>
      </c>
      <c r="K52" s="48"/>
    </row>
    <row r="53" spans="1:18" x14ac:dyDescent="0.25">
      <c r="A53" s="12" t="s">
        <v>121</v>
      </c>
      <c r="B53" s="12"/>
      <c r="C53" s="25">
        <v>3111</v>
      </c>
      <c r="D53" s="60">
        <v>5171</v>
      </c>
      <c r="E53" s="227">
        <v>0</v>
      </c>
      <c r="F53" s="18">
        <v>0</v>
      </c>
      <c r="G53" s="227">
        <v>0</v>
      </c>
      <c r="H53" s="18">
        <v>0</v>
      </c>
      <c r="I53" s="227">
        <v>0</v>
      </c>
      <c r="J53" s="18">
        <v>0</v>
      </c>
      <c r="K53" s="52"/>
    </row>
    <row r="54" spans="1:18" x14ac:dyDescent="0.25">
      <c r="A54" s="12" t="s">
        <v>142</v>
      </c>
      <c r="B54" s="12"/>
      <c r="C54" s="25">
        <v>3111</v>
      </c>
      <c r="D54" s="60">
        <v>5331</v>
      </c>
      <c r="E54" s="227">
        <v>0</v>
      </c>
      <c r="F54" s="18">
        <v>0</v>
      </c>
      <c r="G54" s="227">
        <v>0</v>
      </c>
      <c r="H54" s="18">
        <v>0</v>
      </c>
      <c r="I54" s="227">
        <v>0</v>
      </c>
      <c r="J54" s="18">
        <v>0</v>
      </c>
      <c r="K54" s="52"/>
    </row>
    <row r="55" spans="1:18" x14ac:dyDescent="0.25">
      <c r="A55" s="12" t="s">
        <v>143</v>
      </c>
      <c r="B55" s="12"/>
      <c r="C55" s="25">
        <v>3111</v>
      </c>
      <c r="D55" s="60">
        <v>6122</v>
      </c>
      <c r="E55" s="227">
        <v>0</v>
      </c>
      <c r="F55" s="18">
        <v>0</v>
      </c>
      <c r="G55" s="227">
        <v>0</v>
      </c>
      <c r="H55" s="18">
        <v>0</v>
      </c>
      <c r="I55" s="227">
        <v>0</v>
      </c>
      <c r="J55" s="18">
        <v>0</v>
      </c>
      <c r="K55" s="52"/>
    </row>
    <row r="56" spans="1:18" x14ac:dyDescent="0.25">
      <c r="A56" s="66" t="s">
        <v>144</v>
      </c>
      <c r="B56" s="67"/>
      <c r="C56" s="68"/>
      <c r="D56" s="69"/>
      <c r="E56" s="267">
        <f>E55+E54+E53</f>
        <v>0</v>
      </c>
      <c r="F56" s="70">
        <f>F54+F53+F55</f>
        <v>0</v>
      </c>
      <c r="G56" s="267">
        <f>G55+G54+G53</f>
        <v>0</v>
      </c>
      <c r="H56" s="70">
        <f>H55+H54+H53</f>
        <v>0</v>
      </c>
      <c r="I56" s="267">
        <f>I55+I54+I53</f>
        <v>0</v>
      </c>
      <c r="J56" s="70">
        <f>J55+J54+J53</f>
        <v>0</v>
      </c>
      <c r="K56" s="284"/>
    </row>
    <row r="57" spans="1:18" x14ac:dyDescent="0.25">
      <c r="A57" s="12" t="s">
        <v>107</v>
      </c>
      <c r="B57" s="12"/>
      <c r="C57" s="25">
        <v>3113</v>
      </c>
      <c r="D57" s="60">
        <v>5169</v>
      </c>
      <c r="E57" s="227">
        <v>20000</v>
      </c>
      <c r="F57" s="18">
        <v>39083</v>
      </c>
      <c r="G57" s="227">
        <v>40000</v>
      </c>
      <c r="H57" s="18">
        <v>60004</v>
      </c>
      <c r="I57" s="227">
        <v>20000</v>
      </c>
      <c r="J57" s="18">
        <v>0</v>
      </c>
      <c r="K57" s="52"/>
      <c r="Q57" s="11" t="s">
        <v>146</v>
      </c>
    </row>
    <row r="58" spans="1:18" x14ac:dyDescent="0.25">
      <c r="A58" s="12" t="s">
        <v>121</v>
      </c>
      <c r="B58" s="12"/>
      <c r="C58" s="25">
        <v>3113</v>
      </c>
      <c r="D58" s="60">
        <v>5171</v>
      </c>
      <c r="E58" s="227">
        <v>50000</v>
      </c>
      <c r="F58" s="18">
        <v>0</v>
      </c>
      <c r="G58" s="227">
        <v>40000</v>
      </c>
      <c r="H58" s="18">
        <v>0</v>
      </c>
      <c r="I58" s="227">
        <v>0</v>
      </c>
      <c r="J58" s="18">
        <v>0</v>
      </c>
      <c r="K58" s="52"/>
      <c r="N58" s="4" t="s">
        <v>367</v>
      </c>
      <c r="O58" s="4" t="s">
        <v>147</v>
      </c>
      <c r="P58" s="4" t="s">
        <v>148</v>
      </c>
      <c r="Q58" s="11" t="s">
        <v>149</v>
      </c>
      <c r="R58" s="11" t="s">
        <v>150</v>
      </c>
    </row>
    <row r="59" spans="1:18" x14ac:dyDescent="0.25">
      <c r="A59" s="12" t="s">
        <v>151</v>
      </c>
      <c r="B59" s="12"/>
      <c r="C59" s="25">
        <v>3113</v>
      </c>
      <c r="D59" s="60">
        <v>5331</v>
      </c>
      <c r="E59" s="227">
        <v>2643000</v>
      </c>
      <c r="F59" s="18">
        <v>2643000</v>
      </c>
      <c r="G59" s="227">
        <v>2400000</v>
      </c>
      <c r="H59" s="18">
        <v>2400000</v>
      </c>
      <c r="I59" s="227">
        <v>2366000</v>
      </c>
      <c r="J59" s="18">
        <v>0</v>
      </c>
      <c r="K59" s="52"/>
      <c r="N59" s="4" t="s">
        <v>368</v>
      </c>
      <c r="Q59" s="11" t="s">
        <v>152</v>
      </c>
      <c r="R59" s="11" t="s">
        <v>153</v>
      </c>
    </row>
    <row r="60" spans="1:18" x14ac:dyDescent="0.25">
      <c r="A60" s="301" t="s">
        <v>154</v>
      </c>
      <c r="B60" s="301"/>
      <c r="C60" s="25">
        <v>3113</v>
      </c>
      <c r="D60" s="60">
        <v>5336</v>
      </c>
      <c r="E60" s="227">
        <v>0</v>
      </c>
      <c r="F60" s="18">
        <v>522047</v>
      </c>
      <c r="G60" s="227">
        <v>0</v>
      </c>
      <c r="H60" s="18">
        <v>404371</v>
      </c>
      <c r="I60" s="227">
        <v>0</v>
      </c>
      <c r="J60" s="18">
        <v>0</v>
      </c>
      <c r="K60" s="52"/>
    </row>
    <row r="61" spans="1:18" x14ac:dyDescent="0.25">
      <c r="A61" s="19" t="s">
        <v>184</v>
      </c>
      <c r="B61" s="19"/>
      <c r="C61" s="25">
        <v>3113</v>
      </c>
      <c r="D61" s="60">
        <v>5499</v>
      </c>
      <c r="E61" s="227">
        <v>0</v>
      </c>
      <c r="F61" s="18">
        <v>90142</v>
      </c>
      <c r="G61" s="227">
        <v>95000</v>
      </c>
      <c r="H61" s="18">
        <v>83150</v>
      </c>
      <c r="I61" s="227">
        <v>90000</v>
      </c>
      <c r="J61" s="18">
        <v>0</v>
      </c>
      <c r="K61" s="52"/>
    </row>
    <row r="62" spans="1:18" x14ac:dyDescent="0.25">
      <c r="A62" s="12" t="s">
        <v>155</v>
      </c>
      <c r="B62" s="12"/>
      <c r="C62" s="25">
        <v>3113</v>
      </c>
      <c r="D62" s="60">
        <v>6121</v>
      </c>
      <c r="E62" s="227">
        <v>600000</v>
      </c>
      <c r="F62" s="18">
        <v>0</v>
      </c>
      <c r="G62" s="227">
        <v>800000</v>
      </c>
      <c r="H62" s="18">
        <v>1254769</v>
      </c>
      <c r="I62" s="227">
        <v>600000</v>
      </c>
      <c r="J62" s="18">
        <v>0</v>
      </c>
      <c r="K62" s="52"/>
      <c r="L62" s="4" t="s">
        <v>459</v>
      </c>
      <c r="M62" s="4" t="s">
        <v>145</v>
      </c>
      <c r="N62" s="4" t="s">
        <v>145</v>
      </c>
      <c r="O62" s="4" t="s">
        <v>145</v>
      </c>
      <c r="P62" s="4" t="s">
        <v>156</v>
      </c>
      <c r="Q62" s="11" t="s">
        <v>157</v>
      </c>
    </row>
    <row r="63" spans="1:18" x14ac:dyDescent="0.25">
      <c r="A63" s="66" t="s">
        <v>158</v>
      </c>
      <c r="B63" s="67"/>
      <c r="C63" s="68"/>
      <c r="D63" s="69"/>
      <c r="E63" s="267">
        <f t="shared" ref="E63:H63" si="15">SUM(E57:E62)</f>
        <v>3313000</v>
      </c>
      <c r="F63" s="70">
        <f>SUM(F57:F62)</f>
        <v>3294272</v>
      </c>
      <c r="G63" s="267">
        <f>SUM(G57:G62)</f>
        <v>3375000</v>
      </c>
      <c r="H63" s="70">
        <f t="shared" si="15"/>
        <v>4202294</v>
      </c>
      <c r="I63" s="267">
        <f>SUM(I57:I62)</f>
        <v>3076000</v>
      </c>
      <c r="J63" s="70">
        <f t="shared" ref="J63" si="16">SUM(J57:J62)</f>
        <v>0</v>
      </c>
      <c r="K63" s="284"/>
    </row>
    <row r="64" spans="1:18" x14ac:dyDescent="0.25">
      <c r="A64" s="61" t="s">
        <v>159</v>
      </c>
      <c r="B64" s="62"/>
      <c r="C64" s="63"/>
      <c r="D64" s="64"/>
      <c r="E64" s="266">
        <f t="shared" ref="E64:H64" si="17">E63+E56</f>
        <v>3313000</v>
      </c>
      <c r="F64" s="65">
        <f t="shared" si="17"/>
        <v>3294272</v>
      </c>
      <c r="G64" s="266">
        <f>G63+G56</f>
        <v>3375000</v>
      </c>
      <c r="H64" s="65">
        <f t="shared" si="17"/>
        <v>4202294</v>
      </c>
      <c r="I64" s="266">
        <f>I63+I56</f>
        <v>3076000</v>
      </c>
      <c r="J64" s="65">
        <f t="shared" ref="J64" si="18">J63+J56</f>
        <v>0</v>
      </c>
      <c r="K64" s="48"/>
    </row>
    <row r="65" spans="1:16" x14ac:dyDescent="0.25">
      <c r="A65" s="12" t="s">
        <v>160</v>
      </c>
      <c r="B65" s="12"/>
      <c r="C65" s="25">
        <v>3314</v>
      </c>
      <c r="D65" s="60">
        <v>5011</v>
      </c>
      <c r="E65" s="227">
        <v>274000</v>
      </c>
      <c r="F65" s="18">
        <v>278391</v>
      </c>
      <c r="G65" s="227">
        <v>320000</v>
      </c>
      <c r="H65" s="18">
        <v>320407</v>
      </c>
      <c r="I65" s="227">
        <v>340000</v>
      </c>
      <c r="J65" s="18">
        <v>0</v>
      </c>
      <c r="K65" s="52"/>
    </row>
    <row r="66" spans="1:16" x14ac:dyDescent="0.25">
      <c r="A66" s="12" t="s">
        <v>161</v>
      </c>
      <c r="B66" s="12"/>
      <c r="C66" s="25">
        <v>3314</v>
      </c>
      <c r="D66" s="60">
        <v>5021</v>
      </c>
      <c r="E66" s="227">
        <v>6000</v>
      </c>
      <c r="F66" s="18">
        <v>8100</v>
      </c>
      <c r="G66" s="227">
        <v>8000</v>
      </c>
      <c r="H66" s="18">
        <v>6600</v>
      </c>
      <c r="I66" s="227">
        <v>7000</v>
      </c>
      <c r="J66" s="18">
        <v>0</v>
      </c>
      <c r="K66" s="52"/>
      <c r="P66" s="4" t="s">
        <v>162</v>
      </c>
    </row>
    <row r="67" spans="1:16" x14ac:dyDescent="0.25">
      <c r="A67" s="12" t="s">
        <v>163</v>
      </c>
      <c r="B67" s="12"/>
      <c r="C67" s="25">
        <v>3314</v>
      </c>
      <c r="D67" s="60">
        <v>5031</v>
      </c>
      <c r="E67" s="227">
        <v>69000</v>
      </c>
      <c r="F67" s="18">
        <v>67749</v>
      </c>
      <c r="G67" s="227">
        <v>80000</v>
      </c>
      <c r="H67" s="18">
        <v>78117</v>
      </c>
      <c r="I67" s="227">
        <v>85000</v>
      </c>
      <c r="J67" s="18">
        <v>0</v>
      </c>
      <c r="K67" s="52"/>
    </row>
    <row r="68" spans="1:16" x14ac:dyDescent="0.25">
      <c r="A68" s="12" t="s">
        <v>164</v>
      </c>
      <c r="B68" s="12"/>
      <c r="C68" s="25">
        <v>3314</v>
      </c>
      <c r="D68" s="60">
        <v>5032</v>
      </c>
      <c r="E68" s="227">
        <v>25000</v>
      </c>
      <c r="F68" s="18">
        <v>24487</v>
      </c>
      <c r="G68" s="227">
        <v>28800</v>
      </c>
      <c r="H68" s="18">
        <v>28152</v>
      </c>
      <c r="I68" s="227">
        <v>30600</v>
      </c>
      <c r="J68" s="18">
        <v>0</v>
      </c>
      <c r="K68" s="52"/>
    </row>
    <row r="69" spans="1:16" x14ac:dyDescent="0.25">
      <c r="A69" s="12" t="s">
        <v>165</v>
      </c>
      <c r="B69" s="12"/>
      <c r="C69" s="25">
        <v>3314</v>
      </c>
      <c r="D69" s="60">
        <v>5136</v>
      </c>
      <c r="E69" s="227">
        <v>60000</v>
      </c>
      <c r="F69" s="18">
        <v>66610</v>
      </c>
      <c r="G69" s="227">
        <v>60000</v>
      </c>
      <c r="H69" s="18">
        <v>69273</v>
      </c>
      <c r="I69" s="227">
        <v>80000</v>
      </c>
      <c r="J69" s="18">
        <v>0</v>
      </c>
      <c r="K69" s="52"/>
    </row>
    <row r="70" spans="1:16" x14ac:dyDescent="0.25">
      <c r="A70" s="12" t="s">
        <v>131</v>
      </c>
      <c r="B70" s="12"/>
      <c r="C70" s="25">
        <v>3314</v>
      </c>
      <c r="D70" s="60">
        <v>5137</v>
      </c>
      <c r="E70" s="227">
        <v>10000</v>
      </c>
      <c r="F70" s="18">
        <v>16923</v>
      </c>
      <c r="G70" s="227">
        <v>10000</v>
      </c>
      <c r="H70" s="18">
        <v>0</v>
      </c>
      <c r="I70" s="227">
        <v>0</v>
      </c>
      <c r="J70" s="18">
        <v>0</v>
      </c>
      <c r="K70" s="52"/>
    </row>
    <row r="71" spans="1:16" x14ac:dyDescent="0.25">
      <c r="A71" s="12" t="s">
        <v>115</v>
      </c>
      <c r="B71" s="12"/>
      <c r="C71" s="25">
        <v>3314</v>
      </c>
      <c r="D71" s="60">
        <v>5139</v>
      </c>
      <c r="E71" s="227">
        <v>10000</v>
      </c>
      <c r="F71" s="18">
        <v>2684</v>
      </c>
      <c r="G71" s="227">
        <v>10000</v>
      </c>
      <c r="H71" s="18">
        <v>4706</v>
      </c>
      <c r="I71" s="227">
        <v>5000</v>
      </c>
      <c r="J71" s="18">
        <v>0</v>
      </c>
      <c r="K71" s="52"/>
    </row>
    <row r="72" spans="1:16" x14ac:dyDescent="0.25">
      <c r="A72" s="12" t="s">
        <v>166</v>
      </c>
      <c r="B72" s="12"/>
      <c r="C72" s="25">
        <v>3314</v>
      </c>
      <c r="D72" s="60">
        <v>5153</v>
      </c>
      <c r="E72" s="227">
        <v>15000</v>
      </c>
      <c r="F72" s="18">
        <v>13624</v>
      </c>
      <c r="G72" s="227">
        <v>15000</v>
      </c>
      <c r="H72" s="18">
        <v>12544</v>
      </c>
      <c r="I72" s="227">
        <v>14000</v>
      </c>
      <c r="J72" s="18">
        <v>0</v>
      </c>
      <c r="K72" s="52"/>
    </row>
    <row r="73" spans="1:16" x14ac:dyDescent="0.25">
      <c r="A73" s="12" t="s">
        <v>167</v>
      </c>
      <c r="B73" s="12"/>
      <c r="C73" s="25">
        <v>3314</v>
      </c>
      <c r="D73" s="60">
        <v>5154</v>
      </c>
      <c r="E73" s="227">
        <v>8000</v>
      </c>
      <c r="F73" s="18">
        <v>6882</v>
      </c>
      <c r="G73" s="227">
        <v>8000</v>
      </c>
      <c r="H73" s="18">
        <v>6059</v>
      </c>
      <c r="I73" s="227">
        <v>10000</v>
      </c>
      <c r="J73" s="18">
        <v>0</v>
      </c>
      <c r="K73" s="52"/>
    </row>
    <row r="74" spans="1:16" x14ac:dyDescent="0.25">
      <c r="A74" s="12" t="s">
        <v>136</v>
      </c>
      <c r="B74" s="12"/>
      <c r="C74" s="25">
        <v>3314</v>
      </c>
      <c r="D74" s="60">
        <v>5162</v>
      </c>
      <c r="E74" s="227">
        <v>0</v>
      </c>
      <c r="F74" s="18">
        <v>0</v>
      </c>
      <c r="G74" s="227">
        <v>0</v>
      </c>
      <c r="H74" s="18">
        <v>0</v>
      </c>
      <c r="I74" s="227">
        <v>0</v>
      </c>
      <c r="J74" s="18">
        <v>0</v>
      </c>
      <c r="K74" s="52"/>
    </row>
    <row r="75" spans="1:16" x14ac:dyDescent="0.25">
      <c r="A75" s="12" t="s">
        <v>107</v>
      </c>
      <c r="B75" s="12"/>
      <c r="C75" s="25">
        <v>3314</v>
      </c>
      <c r="D75" s="60">
        <v>5169</v>
      </c>
      <c r="E75" s="227">
        <v>10000</v>
      </c>
      <c r="F75" s="18">
        <v>15228</v>
      </c>
      <c r="G75" s="227">
        <v>10000</v>
      </c>
      <c r="H75" s="18">
        <v>6554</v>
      </c>
      <c r="I75" s="227">
        <v>7000</v>
      </c>
      <c r="J75" s="18">
        <v>0</v>
      </c>
      <c r="K75" s="52"/>
    </row>
    <row r="76" spans="1:16" x14ac:dyDescent="0.25">
      <c r="A76" s="12" t="s">
        <v>121</v>
      </c>
      <c r="B76" s="12"/>
      <c r="C76" s="25">
        <v>3314</v>
      </c>
      <c r="D76" s="60">
        <v>5171</v>
      </c>
      <c r="E76" s="227">
        <v>0</v>
      </c>
      <c r="F76" s="18">
        <v>12865</v>
      </c>
      <c r="G76" s="227">
        <v>3000</v>
      </c>
      <c r="H76" s="18">
        <v>0</v>
      </c>
      <c r="I76" s="227">
        <v>3000</v>
      </c>
      <c r="J76" s="18">
        <v>0</v>
      </c>
      <c r="K76" s="52"/>
    </row>
    <row r="77" spans="1:16" x14ac:dyDescent="0.25">
      <c r="A77" s="12" t="s">
        <v>168</v>
      </c>
      <c r="B77" s="12"/>
      <c r="C77" s="25">
        <v>3314</v>
      </c>
      <c r="D77" s="60">
        <v>5172</v>
      </c>
      <c r="E77" s="227">
        <v>17000</v>
      </c>
      <c r="F77" s="18">
        <v>49015.61</v>
      </c>
      <c r="G77" s="227">
        <v>0</v>
      </c>
      <c r="H77" s="18">
        <v>0</v>
      </c>
      <c r="I77" s="227">
        <v>0</v>
      </c>
      <c r="J77" s="18">
        <v>0</v>
      </c>
      <c r="K77" s="52"/>
      <c r="N77" s="4" t="s">
        <v>349</v>
      </c>
    </row>
    <row r="78" spans="1:16" x14ac:dyDescent="0.25">
      <c r="A78" s="12" t="s">
        <v>169</v>
      </c>
      <c r="B78" s="12"/>
      <c r="C78" s="25">
        <v>3314</v>
      </c>
      <c r="D78" s="60">
        <v>5173</v>
      </c>
      <c r="E78" s="227">
        <v>1000</v>
      </c>
      <c r="F78" s="18">
        <v>0</v>
      </c>
      <c r="G78" s="227">
        <v>0</v>
      </c>
      <c r="H78" s="18">
        <v>0</v>
      </c>
      <c r="I78" s="227">
        <v>1000</v>
      </c>
      <c r="J78" s="18">
        <v>0</v>
      </c>
      <c r="K78" s="52"/>
    </row>
    <row r="79" spans="1:16" x14ac:dyDescent="0.25">
      <c r="A79" s="66" t="s">
        <v>63</v>
      </c>
      <c r="B79" s="67"/>
      <c r="C79" s="68"/>
      <c r="D79" s="69"/>
      <c r="E79" s="267">
        <f t="shared" ref="E79:H79" si="19">SUM(E65:E78)</f>
        <v>505000</v>
      </c>
      <c r="F79" s="70">
        <f>SUM(F65:F78)</f>
        <v>562558.61</v>
      </c>
      <c r="G79" s="267">
        <f>SUM(G65:G78)</f>
        <v>552800</v>
      </c>
      <c r="H79" s="70">
        <f t="shared" si="19"/>
        <v>532412</v>
      </c>
      <c r="I79" s="267">
        <f>SUM(I65:I78)</f>
        <v>582600</v>
      </c>
      <c r="J79" s="70">
        <f t="shared" ref="J79" si="20">SUM(J65:J78)</f>
        <v>0</v>
      </c>
      <c r="K79" s="284"/>
    </row>
    <row r="80" spans="1:16" x14ac:dyDescent="0.25">
      <c r="A80" s="12" t="s">
        <v>160</v>
      </c>
      <c r="B80" s="12"/>
      <c r="C80" s="25">
        <v>3315</v>
      </c>
      <c r="D80" s="60">
        <v>5011</v>
      </c>
      <c r="E80" s="227">
        <v>300000</v>
      </c>
      <c r="F80" s="18">
        <v>305010</v>
      </c>
      <c r="G80" s="227">
        <v>355000</v>
      </c>
      <c r="H80" s="18">
        <v>366735</v>
      </c>
      <c r="I80" s="227">
        <v>384000</v>
      </c>
      <c r="J80" s="18">
        <v>0</v>
      </c>
      <c r="K80" s="52"/>
      <c r="O80" s="4" t="s">
        <v>321</v>
      </c>
    </row>
    <row r="81" spans="1:17" x14ac:dyDescent="0.25">
      <c r="A81" s="12" t="s">
        <v>161</v>
      </c>
      <c r="B81" s="12"/>
      <c r="C81" s="25">
        <v>3315</v>
      </c>
      <c r="D81" s="60">
        <v>5021</v>
      </c>
      <c r="E81" s="227">
        <v>5000</v>
      </c>
      <c r="F81" s="18">
        <v>4657</v>
      </c>
      <c r="G81" s="227">
        <v>5000</v>
      </c>
      <c r="H81" s="18">
        <v>1800</v>
      </c>
      <c r="I81" s="227">
        <v>2000</v>
      </c>
      <c r="J81" s="18">
        <v>0</v>
      </c>
      <c r="K81" s="52"/>
    </row>
    <row r="82" spans="1:17" x14ac:dyDescent="0.25">
      <c r="A82" s="12" t="s">
        <v>163</v>
      </c>
      <c r="B82" s="12"/>
      <c r="C82" s="25">
        <v>3315</v>
      </c>
      <c r="D82" s="60">
        <v>5031</v>
      </c>
      <c r="E82" s="227">
        <v>75000</v>
      </c>
      <c r="F82" s="18">
        <v>80807</v>
      </c>
      <c r="G82" s="227">
        <v>88750</v>
      </c>
      <c r="H82" s="18">
        <v>86452</v>
      </c>
      <c r="I82" s="227">
        <v>96000</v>
      </c>
      <c r="J82" s="18">
        <v>0</v>
      </c>
      <c r="K82" s="52"/>
    </row>
    <row r="83" spans="1:17" x14ac:dyDescent="0.25">
      <c r="A83" s="12" t="s">
        <v>164</v>
      </c>
      <c r="B83" s="12"/>
      <c r="C83" s="25">
        <v>3315</v>
      </c>
      <c r="D83" s="60">
        <v>5032</v>
      </c>
      <c r="E83" s="227">
        <v>27000</v>
      </c>
      <c r="F83" s="18">
        <v>30110</v>
      </c>
      <c r="G83" s="227">
        <v>32000</v>
      </c>
      <c r="H83" s="18">
        <v>41302</v>
      </c>
      <c r="I83" s="227">
        <v>35000</v>
      </c>
      <c r="J83" s="18">
        <v>0</v>
      </c>
      <c r="K83" s="52"/>
    </row>
    <row r="84" spans="1:17" x14ac:dyDescent="0.25">
      <c r="A84" s="12" t="s">
        <v>170</v>
      </c>
      <c r="B84" s="12"/>
      <c r="C84" s="25">
        <v>3315</v>
      </c>
      <c r="D84" s="60">
        <v>5136</v>
      </c>
      <c r="E84" s="227">
        <v>2000</v>
      </c>
      <c r="F84" s="18">
        <v>1442</v>
      </c>
      <c r="G84" s="227">
        <v>2000</v>
      </c>
      <c r="H84" s="18">
        <v>0</v>
      </c>
      <c r="I84" s="227">
        <v>2000</v>
      </c>
      <c r="J84" s="18">
        <v>0</v>
      </c>
      <c r="K84" s="52"/>
    </row>
    <row r="85" spans="1:17" x14ac:dyDescent="0.25">
      <c r="A85" s="12" t="s">
        <v>131</v>
      </c>
      <c r="B85" s="12"/>
      <c r="C85" s="25">
        <v>3315</v>
      </c>
      <c r="D85" s="60">
        <v>5137</v>
      </c>
      <c r="E85" s="227">
        <v>0</v>
      </c>
      <c r="F85" s="18">
        <v>18677</v>
      </c>
      <c r="G85" s="227">
        <v>25000</v>
      </c>
      <c r="H85" s="18">
        <v>56543</v>
      </c>
      <c r="I85" s="227">
        <v>10000</v>
      </c>
      <c r="J85" s="18">
        <v>0</v>
      </c>
      <c r="K85" s="52"/>
      <c r="M85" s="4" t="s">
        <v>402</v>
      </c>
    </row>
    <row r="86" spans="1:17" x14ac:dyDescent="0.25">
      <c r="A86" s="12" t="s">
        <v>115</v>
      </c>
      <c r="B86" s="12"/>
      <c r="C86" s="25">
        <v>3315</v>
      </c>
      <c r="D86" s="60">
        <v>5139</v>
      </c>
      <c r="E86" s="227">
        <v>10000</v>
      </c>
      <c r="F86" s="18">
        <v>48659</v>
      </c>
      <c r="G86" s="227">
        <v>30000</v>
      </c>
      <c r="H86" s="18">
        <v>29237</v>
      </c>
      <c r="I86" s="227">
        <v>30000</v>
      </c>
      <c r="J86" s="18">
        <v>0</v>
      </c>
      <c r="K86" s="52"/>
      <c r="Q86" s="11" t="s">
        <v>171</v>
      </c>
    </row>
    <row r="87" spans="1:17" x14ac:dyDescent="0.25">
      <c r="A87" s="12" t="s">
        <v>166</v>
      </c>
      <c r="B87" s="12"/>
      <c r="C87" s="25">
        <v>3315</v>
      </c>
      <c r="D87" s="60">
        <v>5153</v>
      </c>
      <c r="E87" s="227">
        <v>17000</v>
      </c>
      <c r="F87" s="18">
        <v>36969</v>
      </c>
      <c r="G87" s="227">
        <v>37000</v>
      </c>
      <c r="H87" s="18">
        <v>31989</v>
      </c>
      <c r="I87" s="227">
        <v>37000</v>
      </c>
      <c r="J87" s="18">
        <v>0</v>
      </c>
      <c r="K87" s="52"/>
    </row>
    <row r="88" spans="1:17" x14ac:dyDescent="0.25">
      <c r="A88" s="12" t="s">
        <v>167</v>
      </c>
      <c r="B88" s="12"/>
      <c r="C88" s="25">
        <v>3315</v>
      </c>
      <c r="D88" s="60">
        <v>5154</v>
      </c>
      <c r="E88" s="227">
        <v>14000</v>
      </c>
      <c r="F88" s="18">
        <v>11235</v>
      </c>
      <c r="G88" s="227">
        <v>12000</v>
      </c>
      <c r="H88" s="18">
        <v>13360</v>
      </c>
      <c r="I88" s="227">
        <v>15000</v>
      </c>
      <c r="J88" s="18">
        <v>0</v>
      </c>
      <c r="K88" s="52"/>
    </row>
    <row r="89" spans="1:17" x14ac:dyDescent="0.25">
      <c r="A89" s="12" t="s">
        <v>172</v>
      </c>
      <c r="B89" s="12"/>
      <c r="C89" s="25">
        <v>3315</v>
      </c>
      <c r="D89" s="60">
        <v>5161</v>
      </c>
      <c r="E89" s="227">
        <v>0</v>
      </c>
      <c r="F89" s="18">
        <v>0</v>
      </c>
      <c r="G89" s="227">
        <v>0</v>
      </c>
      <c r="H89" s="18">
        <v>442</v>
      </c>
      <c r="I89" s="227">
        <v>0</v>
      </c>
      <c r="J89" s="18">
        <v>0</v>
      </c>
      <c r="K89" s="52"/>
    </row>
    <row r="90" spans="1:17" x14ac:dyDescent="0.25">
      <c r="A90" s="12" t="s">
        <v>444</v>
      </c>
      <c r="B90" s="12"/>
      <c r="C90" s="25">
        <v>3315</v>
      </c>
      <c r="D90" s="60">
        <v>5167</v>
      </c>
      <c r="E90" s="227">
        <v>0</v>
      </c>
      <c r="F90" s="18">
        <v>0</v>
      </c>
      <c r="G90" s="227">
        <v>0</v>
      </c>
      <c r="H90" s="18">
        <v>3840</v>
      </c>
      <c r="I90" s="227">
        <v>5000</v>
      </c>
      <c r="J90" s="18">
        <v>0</v>
      </c>
      <c r="K90" s="52"/>
    </row>
    <row r="91" spans="1:17" x14ac:dyDescent="0.25">
      <c r="A91" s="12" t="s">
        <v>104</v>
      </c>
      <c r="B91" s="12"/>
      <c r="C91" s="25">
        <v>3315</v>
      </c>
      <c r="D91" s="60">
        <v>5164</v>
      </c>
      <c r="E91" s="227">
        <v>0</v>
      </c>
      <c r="F91" s="18">
        <v>0</v>
      </c>
      <c r="G91" s="227">
        <v>0</v>
      </c>
      <c r="H91" s="18">
        <v>0</v>
      </c>
      <c r="I91" s="227">
        <v>0</v>
      </c>
      <c r="J91" s="18">
        <v>0</v>
      </c>
      <c r="K91" s="52"/>
    </row>
    <row r="92" spans="1:17" x14ac:dyDescent="0.25">
      <c r="A92" s="12" t="s">
        <v>173</v>
      </c>
      <c r="B92" s="12"/>
      <c r="C92" s="25">
        <v>3315</v>
      </c>
      <c r="D92" s="60">
        <v>5168</v>
      </c>
      <c r="E92" s="227">
        <v>0</v>
      </c>
      <c r="F92" s="18"/>
      <c r="G92" s="227">
        <v>0</v>
      </c>
      <c r="H92" s="18">
        <v>0</v>
      </c>
      <c r="I92" s="227">
        <v>0</v>
      </c>
      <c r="J92" s="18">
        <v>0</v>
      </c>
      <c r="K92" s="52"/>
    </row>
    <row r="93" spans="1:17" x14ac:dyDescent="0.25">
      <c r="A93" s="12" t="s">
        <v>107</v>
      </c>
      <c r="B93" s="12"/>
      <c r="C93" s="25">
        <v>3315</v>
      </c>
      <c r="D93" s="60">
        <v>5169</v>
      </c>
      <c r="E93" s="227">
        <v>35000</v>
      </c>
      <c r="F93" s="18">
        <v>50973</v>
      </c>
      <c r="G93" s="227">
        <v>50000</v>
      </c>
      <c r="H93" s="18">
        <v>0</v>
      </c>
      <c r="I93" s="227">
        <v>30000</v>
      </c>
      <c r="J93" s="18">
        <v>0</v>
      </c>
      <c r="K93" s="52"/>
    </row>
    <row r="94" spans="1:17" x14ac:dyDescent="0.25">
      <c r="A94" s="12" t="s">
        <v>121</v>
      </c>
      <c r="B94" s="12"/>
      <c r="C94" s="25">
        <v>3315</v>
      </c>
      <c r="D94" s="60">
        <v>5171</v>
      </c>
      <c r="E94" s="227">
        <v>110000</v>
      </c>
      <c r="F94" s="18">
        <v>27869</v>
      </c>
      <c r="G94" s="227">
        <v>70000</v>
      </c>
      <c r="H94" s="18">
        <v>108202</v>
      </c>
      <c r="I94" s="227">
        <v>70000</v>
      </c>
      <c r="J94" s="18">
        <v>0</v>
      </c>
      <c r="K94" s="52"/>
      <c r="N94" s="4" t="s">
        <v>345</v>
      </c>
    </row>
    <row r="95" spans="1:17" x14ac:dyDescent="0.25">
      <c r="A95" s="12" t="s">
        <v>174</v>
      </c>
      <c r="B95" s="12"/>
      <c r="C95" s="25">
        <v>3315</v>
      </c>
      <c r="D95" s="60">
        <v>5175</v>
      </c>
      <c r="E95" s="227">
        <v>1000</v>
      </c>
      <c r="F95" s="18">
        <v>9441</v>
      </c>
      <c r="G95" s="227">
        <v>5000</v>
      </c>
      <c r="H95" s="18">
        <v>0</v>
      </c>
      <c r="I95" s="227">
        <v>5000</v>
      </c>
      <c r="J95" s="18">
        <v>0</v>
      </c>
      <c r="K95" s="52"/>
    </row>
    <row r="96" spans="1:17" x14ac:dyDescent="0.25">
      <c r="A96" s="12" t="s">
        <v>169</v>
      </c>
      <c r="B96" s="12"/>
      <c r="C96" s="25">
        <v>3315</v>
      </c>
      <c r="D96" s="60">
        <v>5173</v>
      </c>
      <c r="E96" s="227">
        <v>2000</v>
      </c>
      <c r="F96" s="18">
        <v>1611</v>
      </c>
      <c r="G96" s="227">
        <v>2000</v>
      </c>
      <c r="H96" s="18">
        <v>400</v>
      </c>
      <c r="I96" s="227">
        <v>4000</v>
      </c>
      <c r="J96" s="18">
        <v>0</v>
      </c>
      <c r="K96" s="52"/>
    </row>
    <row r="97" spans="1:16" x14ac:dyDescent="0.25">
      <c r="A97" s="12" t="s">
        <v>242</v>
      </c>
      <c r="B97" s="12"/>
      <c r="C97" s="25">
        <v>3315</v>
      </c>
      <c r="D97" s="60">
        <v>5424</v>
      </c>
      <c r="E97" s="227">
        <v>0</v>
      </c>
      <c r="F97" s="18">
        <v>0</v>
      </c>
      <c r="G97" s="227">
        <v>0</v>
      </c>
      <c r="H97" s="18">
        <v>942</v>
      </c>
      <c r="I97" s="227">
        <v>0</v>
      </c>
      <c r="J97" s="18">
        <v>0</v>
      </c>
      <c r="K97" s="52"/>
      <c r="P97" s="4" t="s">
        <v>175</v>
      </c>
    </row>
    <row r="98" spans="1:16" x14ac:dyDescent="0.25">
      <c r="A98" s="66" t="s">
        <v>64</v>
      </c>
      <c r="B98" s="67"/>
      <c r="C98" s="68"/>
      <c r="D98" s="69"/>
      <c r="E98" s="267">
        <f t="shared" ref="E98" si="21">SUM(E80:E97)</f>
        <v>598000</v>
      </c>
      <c r="F98" s="70">
        <f>SUM(F80:F97)</f>
        <v>627460</v>
      </c>
      <c r="G98" s="267">
        <f>SUM(G80:G97)</f>
        <v>713750</v>
      </c>
      <c r="H98" s="70">
        <f>SUM(H80:H97)</f>
        <v>741244</v>
      </c>
      <c r="I98" s="267">
        <f>SUM(I80:I97)</f>
        <v>725000</v>
      </c>
      <c r="J98" s="70">
        <f t="shared" ref="J98" si="22">SUM(J80:J97)</f>
        <v>0</v>
      </c>
      <c r="K98" s="284"/>
    </row>
    <row r="99" spans="1:16" x14ac:dyDescent="0.25">
      <c r="A99" s="12" t="s">
        <v>176</v>
      </c>
      <c r="B99" s="12"/>
      <c r="C99" s="25">
        <v>3319</v>
      </c>
      <c r="D99" s="60">
        <v>5021</v>
      </c>
      <c r="E99" s="227">
        <v>0</v>
      </c>
      <c r="F99" s="18">
        <v>0</v>
      </c>
      <c r="G99" s="227">
        <v>0</v>
      </c>
      <c r="H99" s="18">
        <v>0</v>
      </c>
      <c r="I99" s="227">
        <v>0</v>
      </c>
      <c r="J99" s="18">
        <v>0</v>
      </c>
      <c r="K99" s="52"/>
    </row>
    <row r="100" spans="1:16" x14ac:dyDescent="0.25">
      <c r="A100" s="66"/>
      <c r="B100" s="66"/>
      <c r="C100" s="68"/>
      <c r="D100" s="69"/>
      <c r="E100" s="268">
        <f t="shared" ref="E100:H100" si="23">E99</f>
        <v>0</v>
      </c>
      <c r="F100" s="72">
        <f t="shared" si="23"/>
        <v>0</v>
      </c>
      <c r="G100" s="268">
        <f t="shared" si="23"/>
        <v>0</v>
      </c>
      <c r="H100" s="72">
        <f t="shared" si="23"/>
        <v>0</v>
      </c>
      <c r="I100" s="268">
        <f t="shared" ref="I100:J100" si="24">I99</f>
        <v>0</v>
      </c>
      <c r="J100" s="72">
        <f t="shared" si="24"/>
        <v>0</v>
      </c>
      <c r="K100" s="280"/>
    </row>
    <row r="101" spans="1:16" x14ac:dyDescent="0.25">
      <c r="A101" s="61" t="s">
        <v>177</v>
      </c>
      <c r="B101" s="62"/>
      <c r="C101" s="63"/>
      <c r="D101" s="64"/>
      <c r="E101" s="266">
        <f t="shared" ref="E101:H101" si="25">E79+E98+E100</f>
        <v>1103000</v>
      </c>
      <c r="F101" s="65">
        <f t="shared" si="25"/>
        <v>1190018.6099999999</v>
      </c>
      <c r="G101" s="266">
        <f t="shared" si="25"/>
        <v>1266550</v>
      </c>
      <c r="H101" s="65">
        <f t="shared" si="25"/>
        <v>1273656</v>
      </c>
      <c r="I101" s="266">
        <f>I79+I98+I100</f>
        <v>1307600</v>
      </c>
      <c r="J101" s="65">
        <f>J79+J98+J100</f>
        <v>0</v>
      </c>
      <c r="K101" s="48"/>
    </row>
    <row r="102" spans="1:16" x14ac:dyDescent="0.25">
      <c r="A102" s="12" t="s">
        <v>161</v>
      </c>
      <c r="B102" s="12"/>
      <c r="C102" s="25">
        <v>3322</v>
      </c>
      <c r="D102" s="60">
        <v>5021</v>
      </c>
      <c r="E102" s="227">
        <v>0</v>
      </c>
      <c r="F102" s="18">
        <v>0</v>
      </c>
      <c r="G102" s="227">
        <v>0</v>
      </c>
      <c r="H102" s="18">
        <v>0</v>
      </c>
      <c r="I102" s="227">
        <v>0</v>
      </c>
      <c r="J102" s="18">
        <v>0</v>
      </c>
      <c r="K102" s="52"/>
    </row>
    <row r="103" spans="1:16" x14ac:dyDescent="0.25">
      <c r="A103" s="12" t="s">
        <v>107</v>
      </c>
      <c r="B103" s="12"/>
      <c r="C103" s="25">
        <v>3322</v>
      </c>
      <c r="D103" s="60">
        <v>5169</v>
      </c>
      <c r="E103" s="227">
        <v>60000</v>
      </c>
      <c r="F103" s="18">
        <v>202200</v>
      </c>
      <c r="G103" s="227">
        <v>200000</v>
      </c>
      <c r="H103" s="18">
        <v>178233</v>
      </c>
      <c r="I103" s="227">
        <v>200000</v>
      </c>
      <c r="J103" s="18">
        <v>0</v>
      </c>
      <c r="K103" s="52"/>
      <c r="O103" s="4" t="s">
        <v>178</v>
      </c>
      <c r="P103" s="4" t="s">
        <v>179</v>
      </c>
    </row>
    <row r="104" spans="1:16" x14ac:dyDescent="0.25">
      <c r="A104" s="12" t="s">
        <v>121</v>
      </c>
      <c r="B104" s="12"/>
      <c r="C104" s="25">
        <v>3322</v>
      </c>
      <c r="D104" s="60">
        <v>5171</v>
      </c>
      <c r="E104" s="227">
        <v>1770000</v>
      </c>
      <c r="F104" s="18">
        <v>2010945.99</v>
      </c>
      <c r="G104" s="227">
        <v>2500000</v>
      </c>
      <c r="H104" s="18">
        <v>2651596</v>
      </c>
      <c r="I104" s="227">
        <v>1800000</v>
      </c>
      <c r="J104" s="18">
        <v>0</v>
      </c>
      <c r="K104" s="52"/>
      <c r="L104" s="4" t="s">
        <v>460</v>
      </c>
      <c r="M104" s="4" t="s">
        <v>403</v>
      </c>
      <c r="N104" s="4" t="s">
        <v>357</v>
      </c>
      <c r="O104" s="4" t="s">
        <v>328</v>
      </c>
      <c r="P104" s="4" t="s">
        <v>180</v>
      </c>
    </row>
    <row r="105" spans="1:16" x14ac:dyDescent="0.25">
      <c r="A105" s="12" t="s">
        <v>174</v>
      </c>
      <c r="B105" s="12"/>
      <c r="C105" s="25">
        <v>3322</v>
      </c>
      <c r="D105" s="60">
        <v>5175</v>
      </c>
      <c r="E105" s="227">
        <v>0</v>
      </c>
      <c r="F105" s="18">
        <v>0</v>
      </c>
      <c r="G105" s="227">
        <v>0</v>
      </c>
      <c r="H105" s="18">
        <v>0</v>
      </c>
      <c r="I105" s="227">
        <v>0</v>
      </c>
      <c r="J105" s="18">
        <v>0</v>
      </c>
      <c r="K105" s="52"/>
    </row>
    <row r="106" spans="1:16" x14ac:dyDescent="0.25">
      <c r="A106" s="12" t="s">
        <v>182</v>
      </c>
      <c r="B106" s="12"/>
      <c r="C106" s="25">
        <v>3322</v>
      </c>
      <c r="D106" s="60">
        <v>5223</v>
      </c>
      <c r="E106" s="227">
        <v>100000</v>
      </c>
      <c r="F106" s="18">
        <v>0</v>
      </c>
      <c r="G106" s="227">
        <v>0</v>
      </c>
      <c r="H106" s="18">
        <v>0</v>
      </c>
      <c r="I106" s="227">
        <v>0</v>
      </c>
      <c r="J106" s="18">
        <v>0</v>
      </c>
      <c r="K106" s="52"/>
      <c r="N106" s="4" t="s">
        <v>181</v>
      </c>
      <c r="O106" s="4" t="s">
        <v>181</v>
      </c>
    </row>
    <row r="107" spans="1:16" x14ac:dyDescent="0.25">
      <c r="A107" s="12" t="s">
        <v>388</v>
      </c>
      <c r="B107" s="12"/>
      <c r="C107" s="25">
        <v>3322</v>
      </c>
      <c r="D107" s="60">
        <v>5365</v>
      </c>
      <c r="E107" s="227">
        <v>0</v>
      </c>
      <c r="F107" s="18">
        <v>1000</v>
      </c>
      <c r="G107" s="227">
        <v>20000</v>
      </c>
      <c r="H107" s="18">
        <v>0</v>
      </c>
      <c r="I107" s="227">
        <v>0</v>
      </c>
      <c r="J107" s="18">
        <v>0</v>
      </c>
      <c r="K107" s="52"/>
    </row>
    <row r="108" spans="1:16" x14ac:dyDescent="0.25">
      <c r="A108" s="12" t="s">
        <v>183</v>
      </c>
      <c r="B108" s="12"/>
      <c r="C108" s="25">
        <v>3322</v>
      </c>
      <c r="D108" s="60">
        <v>5493</v>
      </c>
      <c r="E108" s="227">
        <v>0</v>
      </c>
      <c r="F108" s="18">
        <v>222000</v>
      </c>
      <c r="G108" s="227">
        <v>0</v>
      </c>
      <c r="H108" s="18">
        <v>118000</v>
      </c>
      <c r="I108" s="227">
        <v>0</v>
      </c>
      <c r="J108" s="18">
        <v>0</v>
      </c>
      <c r="K108" s="52"/>
    </row>
    <row r="109" spans="1:16" x14ac:dyDescent="0.25">
      <c r="A109" s="12" t="s">
        <v>184</v>
      </c>
      <c r="B109" s="12"/>
      <c r="C109" s="25">
        <v>3322</v>
      </c>
      <c r="D109" s="60">
        <v>5499</v>
      </c>
      <c r="E109" s="227">
        <v>0</v>
      </c>
      <c r="F109" s="18">
        <v>49000</v>
      </c>
      <c r="G109" s="227">
        <v>0</v>
      </c>
      <c r="H109" s="18">
        <v>25000</v>
      </c>
      <c r="I109" s="227">
        <v>0</v>
      </c>
      <c r="J109" s="18">
        <v>0</v>
      </c>
      <c r="K109" s="52"/>
    </row>
    <row r="110" spans="1:16" x14ac:dyDescent="0.25">
      <c r="A110" s="61" t="s">
        <v>185</v>
      </c>
      <c r="B110" s="62"/>
      <c r="C110" s="63"/>
      <c r="D110" s="64"/>
      <c r="E110" s="266">
        <f t="shared" ref="E110:H110" si="26">SUM(E102:E109)</f>
        <v>1930000</v>
      </c>
      <c r="F110" s="65">
        <f>SUM(F102:F109)</f>
        <v>2485145.9900000002</v>
      </c>
      <c r="G110" s="266">
        <f>SUM(G102:G109)</f>
        <v>2720000</v>
      </c>
      <c r="H110" s="65">
        <f t="shared" si="26"/>
        <v>2972829</v>
      </c>
      <c r="I110" s="266">
        <f>SUM(I102:I109)</f>
        <v>2000000</v>
      </c>
      <c r="J110" s="65">
        <f t="shared" ref="J110" si="27">SUM(J102:J109)</f>
        <v>0</v>
      </c>
      <c r="K110" s="48"/>
      <c r="L110" s="4" t="s">
        <v>456</v>
      </c>
    </row>
    <row r="111" spans="1:16" x14ac:dyDescent="0.25">
      <c r="A111" s="12" t="s">
        <v>389</v>
      </c>
      <c r="B111" s="12"/>
      <c r="C111" s="25">
        <v>3330</v>
      </c>
      <c r="D111" s="60">
        <v>5223</v>
      </c>
      <c r="E111" s="227">
        <v>0</v>
      </c>
      <c r="F111" s="18">
        <v>100000</v>
      </c>
      <c r="G111" s="227">
        <v>100000</v>
      </c>
      <c r="H111" s="18">
        <v>0</v>
      </c>
      <c r="I111" s="227">
        <v>0</v>
      </c>
      <c r="J111" s="18">
        <v>0</v>
      </c>
      <c r="K111" s="52"/>
      <c r="M111" s="4" t="s">
        <v>181</v>
      </c>
    </row>
    <row r="112" spans="1:16" x14ac:dyDescent="0.25">
      <c r="A112" s="61" t="s">
        <v>390</v>
      </c>
      <c r="B112" s="62"/>
      <c r="C112" s="63"/>
      <c r="D112" s="64"/>
      <c r="E112" s="266">
        <f>E111</f>
        <v>0</v>
      </c>
      <c r="F112" s="65">
        <f>SUM(F111)</f>
        <v>100000</v>
      </c>
      <c r="G112" s="266">
        <f>SUM(G111)</f>
        <v>100000</v>
      </c>
      <c r="H112" s="65">
        <f>SUM(H111)</f>
        <v>0</v>
      </c>
      <c r="I112" s="266">
        <f>SUM(I111)</f>
        <v>0</v>
      </c>
      <c r="J112" s="65">
        <f>SUM(J111)</f>
        <v>0</v>
      </c>
      <c r="K112" s="48"/>
    </row>
    <row r="113" spans="1:18" x14ac:dyDescent="0.25">
      <c r="A113" s="12" t="s">
        <v>115</v>
      </c>
      <c r="B113" s="12"/>
      <c r="C113" s="25">
        <v>3399</v>
      </c>
      <c r="D113" s="60">
        <v>5139</v>
      </c>
      <c r="E113" s="227">
        <v>15000</v>
      </c>
      <c r="F113" s="18">
        <v>10941</v>
      </c>
      <c r="G113" s="227">
        <v>20000</v>
      </c>
      <c r="H113" s="18">
        <v>37136</v>
      </c>
      <c r="I113" s="227">
        <v>15000</v>
      </c>
      <c r="J113" s="18">
        <v>0</v>
      </c>
      <c r="K113" s="52"/>
      <c r="O113" s="4" t="s">
        <v>186</v>
      </c>
      <c r="P113" s="4" t="s">
        <v>187</v>
      </c>
      <c r="Q113" s="11" t="s">
        <v>188</v>
      </c>
      <c r="R113" s="11" t="s">
        <v>188</v>
      </c>
    </row>
    <row r="114" spans="1:18" x14ac:dyDescent="0.25">
      <c r="A114" s="12" t="s">
        <v>445</v>
      </c>
      <c r="B114" s="12"/>
      <c r="C114" s="25">
        <v>3399</v>
      </c>
      <c r="D114" s="60">
        <v>5161</v>
      </c>
      <c r="E114" s="227">
        <v>0</v>
      </c>
      <c r="F114" s="18">
        <v>0</v>
      </c>
      <c r="G114" s="227">
        <v>0</v>
      </c>
      <c r="H114" s="18">
        <v>399</v>
      </c>
      <c r="I114" s="227">
        <v>0</v>
      </c>
      <c r="J114" s="18">
        <v>0</v>
      </c>
      <c r="K114" s="52"/>
    </row>
    <row r="115" spans="1:18" x14ac:dyDescent="0.25">
      <c r="A115" s="12" t="s">
        <v>104</v>
      </c>
      <c r="B115" s="12"/>
      <c r="C115" s="25">
        <v>3399</v>
      </c>
      <c r="D115" s="60">
        <v>5464</v>
      </c>
      <c r="E115" s="227">
        <v>0</v>
      </c>
      <c r="F115" s="18">
        <v>6052</v>
      </c>
      <c r="G115" s="227">
        <v>20000</v>
      </c>
      <c r="H115" s="18">
        <v>6600</v>
      </c>
      <c r="I115" s="227">
        <v>6600</v>
      </c>
      <c r="J115" s="18">
        <v>0</v>
      </c>
      <c r="K115" s="52"/>
    </row>
    <row r="116" spans="1:18" x14ac:dyDescent="0.25">
      <c r="A116" s="12" t="s">
        <v>107</v>
      </c>
      <c r="B116" s="12"/>
      <c r="C116" s="25">
        <v>3399</v>
      </c>
      <c r="D116" s="60">
        <v>5169</v>
      </c>
      <c r="E116" s="227">
        <v>45000</v>
      </c>
      <c r="F116" s="18">
        <v>37913</v>
      </c>
      <c r="G116" s="227">
        <v>180000</v>
      </c>
      <c r="H116" s="18">
        <v>260589</v>
      </c>
      <c r="I116" s="227">
        <v>70000</v>
      </c>
      <c r="J116" s="18">
        <v>0</v>
      </c>
      <c r="K116" s="52"/>
      <c r="M116" s="4" t="s">
        <v>413</v>
      </c>
      <c r="N116" s="4" t="s">
        <v>350</v>
      </c>
      <c r="P116" s="4" t="s">
        <v>189</v>
      </c>
    </row>
    <row r="117" spans="1:18" x14ac:dyDescent="0.25">
      <c r="A117" s="12" t="s">
        <v>169</v>
      </c>
      <c r="B117" s="12"/>
      <c r="C117" s="25">
        <v>3399</v>
      </c>
      <c r="D117" s="60">
        <v>5173</v>
      </c>
      <c r="E117" s="227">
        <v>0</v>
      </c>
      <c r="F117" s="18">
        <v>0</v>
      </c>
      <c r="G117" s="227">
        <v>2000</v>
      </c>
      <c r="H117" s="18">
        <v>0</v>
      </c>
      <c r="I117" s="227">
        <v>0</v>
      </c>
      <c r="J117" s="18">
        <v>0</v>
      </c>
      <c r="K117" s="52"/>
    </row>
    <row r="118" spans="1:18" x14ac:dyDescent="0.25">
      <c r="A118" s="12" t="s">
        <v>174</v>
      </c>
      <c r="B118" s="12"/>
      <c r="C118" s="25">
        <v>3399</v>
      </c>
      <c r="D118" s="60">
        <v>5175</v>
      </c>
      <c r="E118" s="227">
        <v>30000</v>
      </c>
      <c r="F118" s="18">
        <v>34409</v>
      </c>
      <c r="G118" s="227">
        <v>40000</v>
      </c>
      <c r="H118" s="18">
        <v>25990</v>
      </c>
      <c r="I118" s="227">
        <v>25000</v>
      </c>
      <c r="J118" s="18">
        <v>0</v>
      </c>
      <c r="K118" s="52"/>
    </row>
    <row r="119" spans="1:18" x14ac:dyDescent="0.25">
      <c r="A119" s="12" t="s">
        <v>190</v>
      </c>
      <c r="B119" s="12"/>
      <c r="C119" s="25">
        <v>3399</v>
      </c>
      <c r="D119" s="60">
        <v>5194</v>
      </c>
      <c r="E119" s="227">
        <v>20000</v>
      </c>
      <c r="F119" s="18">
        <v>14908</v>
      </c>
      <c r="G119" s="227">
        <v>20000</v>
      </c>
      <c r="H119" s="18">
        <v>18978</v>
      </c>
      <c r="I119" s="227">
        <v>20000</v>
      </c>
      <c r="J119" s="18">
        <v>0</v>
      </c>
      <c r="K119" s="52"/>
      <c r="P119" s="4" t="s">
        <v>191</v>
      </c>
    </row>
    <row r="120" spans="1:18" x14ac:dyDescent="0.25">
      <c r="A120" s="12" t="s">
        <v>377</v>
      </c>
      <c r="B120" s="12"/>
      <c r="C120" s="25">
        <v>3399</v>
      </c>
      <c r="D120" s="60">
        <v>5212</v>
      </c>
      <c r="E120" s="227">
        <v>0</v>
      </c>
      <c r="F120" s="18">
        <v>10000</v>
      </c>
      <c r="G120" s="227">
        <v>10000</v>
      </c>
      <c r="H120" s="18">
        <v>20000</v>
      </c>
      <c r="I120" s="227">
        <v>20000</v>
      </c>
      <c r="J120" s="18">
        <v>0</v>
      </c>
      <c r="K120" s="52"/>
      <c r="Q120" s="11" t="s">
        <v>192</v>
      </c>
    </row>
    <row r="121" spans="1:18" x14ac:dyDescent="0.25">
      <c r="A121" s="12" t="s">
        <v>378</v>
      </c>
      <c r="B121" s="12"/>
      <c r="C121" s="25">
        <v>3399</v>
      </c>
      <c r="D121" s="60">
        <v>5229</v>
      </c>
      <c r="E121" s="227">
        <v>30000</v>
      </c>
      <c r="F121" s="18">
        <v>0</v>
      </c>
      <c r="G121" s="227">
        <v>20000</v>
      </c>
      <c r="H121" s="18">
        <v>0</v>
      </c>
      <c r="I121" s="227">
        <v>0</v>
      </c>
      <c r="J121" s="18">
        <v>0</v>
      </c>
      <c r="K121" s="52"/>
      <c r="P121" s="4" t="s">
        <v>193</v>
      </c>
    </row>
    <row r="122" spans="1:18" x14ac:dyDescent="0.25">
      <c r="A122" s="12" t="s">
        <v>194</v>
      </c>
      <c r="B122" s="12"/>
      <c r="C122" s="25">
        <v>3399</v>
      </c>
      <c r="D122" s="60">
        <v>5492</v>
      </c>
      <c r="E122" s="227">
        <v>16000</v>
      </c>
      <c r="F122" s="18">
        <v>14000</v>
      </c>
      <c r="G122" s="227">
        <v>16000</v>
      </c>
      <c r="H122" s="18">
        <v>9000</v>
      </c>
      <c r="I122" s="227">
        <v>16000</v>
      </c>
      <c r="J122" s="18">
        <v>0</v>
      </c>
      <c r="K122" s="52"/>
      <c r="P122" s="4" t="s">
        <v>195</v>
      </c>
    </row>
    <row r="123" spans="1:18" x14ac:dyDescent="0.25">
      <c r="A123" s="12" t="s">
        <v>184</v>
      </c>
      <c r="B123" s="12"/>
      <c r="C123" s="25">
        <v>3399</v>
      </c>
      <c r="D123" s="60">
        <v>5499</v>
      </c>
      <c r="E123" s="227">
        <v>0</v>
      </c>
      <c r="F123" s="18">
        <v>13000</v>
      </c>
      <c r="G123" s="227">
        <v>15000</v>
      </c>
      <c r="H123" s="18">
        <v>5000</v>
      </c>
      <c r="I123" s="227">
        <v>5000</v>
      </c>
      <c r="J123" s="18">
        <v>0</v>
      </c>
      <c r="K123" s="52"/>
    </row>
    <row r="124" spans="1:18" x14ac:dyDescent="0.25">
      <c r="A124" s="61" t="s">
        <v>196</v>
      </c>
      <c r="B124" s="62"/>
      <c r="C124" s="63"/>
      <c r="D124" s="64"/>
      <c r="E124" s="266">
        <f t="shared" ref="E124:H124" si="28">SUM(E113:E123)</f>
        <v>156000</v>
      </c>
      <c r="F124" s="65">
        <f t="shared" si="28"/>
        <v>141223</v>
      </c>
      <c r="G124" s="266">
        <f t="shared" si="28"/>
        <v>343000</v>
      </c>
      <c r="H124" s="65">
        <f t="shared" si="28"/>
        <v>383692</v>
      </c>
      <c r="I124" s="266">
        <f>SUM(I113:I123)</f>
        <v>177600</v>
      </c>
      <c r="J124" s="65">
        <f t="shared" ref="J124" si="29">SUM(J113:J123)</f>
        <v>0</v>
      </c>
      <c r="K124" s="48"/>
    </row>
    <row r="125" spans="1:18" x14ac:dyDescent="0.25">
      <c r="A125" s="12" t="s">
        <v>161</v>
      </c>
      <c r="B125" s="12"/>
      <c r="C125" s="25">
        <v>3412</v>
      </c>
      <c r="D125" s="60">
        <v>5021</v>
      </c>
      <c r="E125" s="227">
        <v>85000</v>
      </c>
      <c r="F125" s="18">
        <v>119188</v>
      </c>
      <c r="G125" s="227">
        <v>90000</v>
      </c>
      <c r="H125" s="18">
        <v>86073</v>
      </c>
      <c r="I125" s="227">
        <v>95000</v>
      </c>
      <c r="J125" s="18">
        <v>0</v>
      </c>
      <c r="K125" s="52"/>
    </row>
    <row r="126" spans="1:18" x14ac:dyDescent="0.25">
      <c r="A126" s="12" t="s">
        <v>391</v>
      </c>
      <c r="B126" s="12"/>
      <c r="C126" s="25">
        <v>3412</v>
      </c>
      <c r="D126" s="60">
        <v>5031</v>
      </c>
      <c r="E126" s="227">
        <v>0</v>
      </c>
      <c r="F126" s="18">
        <v>15049</v>
      </c>
      <c r="G126" s="227">
        <v>0</v>
      </c>
      <c r="H126" s="18">
        <v>1331</v>
      </c>
      <c r="I126" s="227">
        <v>2000</v>
      </c>
      <c r="J126" s="18">
        <v>0</v>
      </c>
      <c r="K126" s="52"/>
    </row>
    <row r="127" spans="1:18" x14ac:dyDescent="0.25">
      <c r="A127" s="12" t="s">
        <v>392</v>
      </c>
      <c r="B127" s="12"/>
      <c r="C127" s="25">
        <v>3412</v>
      </c>
      <c r="D127" s="60">
        <v>5032</v>
      </c>
      <c r="E127" s="227">
        <v>0</v>
      </c>
      <c r="F127" s="18">
        <v>6803</v>
      </c>
      <c r="G127" s="227">
        <v>0</v>
      </c>
      <c r="H127" s="18">
        <v>1098</v>
      </c>
      <c r="I127" s="227">
        <v>2000</v>
      </c>
      <c r="J127" s="18">
        <v>0</v>
      </c>
      <c r="K127" s="52"/>
    </row>
    <row r="128" spans="1:18" x14ac:dyDescent="0.25">
      <c r="A128" s="12" t="s">
        <v>131</v>
      </c>
      <c r="B128" s="12"/>
      <c r="C128" s="25">
        <v>3412</v>
      </c>
      <c r="D128" s="60">
        <v>5137</v>
      </c>
      <c r="E128" s="227">
        <v>10000</v>
      </c>
      <c r="F128" s="18">
        <v>26912</v>
      </c>
      <c r="G128" s="227">
        <v>20000</v>
      </c>
      <c r="H128" s="18">
        <v>26540</v>
      </c>
      <c r="I128" s="227">
        <v>20000</v>
      </c>
      <c r="J128" s="18">
        <v>0</v>
      </c>
      <c r="K128" s="52"/>
    </row>
    <row r="129" spans="1:18" x14ac:dyDescent="0.25">
      <c r="A129" s="12" t="s">
        <v>115</v>
      </c>
      <c r="B129" s="12"/>
      <c r="C129" s="25">
        <v>3412</v>
      </c>
      <c r="D129" s="60">
        <v>5139</v>
      </c>
      <c r="E129" s="227">
        <v>10000</v>
      </c>
      <c r="F129" s="18">
        <v>52761</v>
      </c>
      <c r="G129" s="227">
        <v>20000</v>
      </c>
      <c r="H129" s="18">
        <v>48388</v>
      </c>
      <c r="I129" s="227">
        <v>30000</v>
      </c>
      <c r="J129" s="18">
        <v>0</v>
      </c>
      <c r="K129" s="52"/>
      <c r="R129" s="11" t="s">
        <v>197</v>
      </c>
    </row>
    <row r="130" spans="1:18" x14ac:dyDescent="0.25">
      <c r="A130" s="12" t="s">
        <v>425</v>
      </c>
      <c r="B130" s="12"/>
      <c r="C130" s="25">
        <v>3412</v>
      </c>
      <c r="D130" s="60">
        <v>5154</v>
      </c>
      <c r="E130" s="227">
        <v>0</v>
      </c>
      <c r="F130" s="18">
        <v>10462</v>
      </c>
      <c r="G130" s="227">
        <v>0</v>
      </c>
      <c r="H130" s="18">
        <v>14529</v>
      </c>
      <c r="I130" s="227">
        <v>16000</v>
      </c>
      <c r="J130" s="18">
        <v>0</v>
      </c>
      <c r="K130" s="52"/>
    </row>
    <row r="131" spans="1:18" x14ac:dyDescent="0.25">
      <c r="A131" s="12" t="s">
        <v>135</v>
      </c>
      <c r="B131" s="12"/>
      <c r="C131" s="25">
        <v>3412</v>
      </c>
      <c r="D131" s="60">
        <v>5151</v>
      </c>
      <c r="E131" s="227">
        <v>10000</v>
      </c>
      <c r="F131" s="18">
        <v>11974</v>
      </c>
      <c r="G131" s="227">
        <v>12000</v>
      </c>
      <c r="H131" s="18">
        <v>9945</v>
      </c>
      <c r="I131" s="227">
        <v>12000</v>
      </c>
      <c r="J131" s="18">
        <v>0</v>
      </c>
      <c r="K131" s="52"/>
    </row>
    <row r="132" spans="1:18" x14ac:dyDescent="0.25">
      <c r="A132" s="12" t="s">
        <v>199</v>
      </c>
      <c r="B132" s="12"/>
      <c r="C132" s="25">
        <v>3412</v>
      </c>
      <c r="D132" s="60">
        <v>5156</v>
      </c>
      <c r="E132" s="227">
        <v>10000</v>
      </c>
      <c r="F132" s="18">
        <v>4080</v>
      </c>
      <c r="G132" s="227">
        <v>5000</v>
      </c>
      <c r="H132" s="18">
        <v>4140</v>
      </c>
      <c r="I132" s="227">
        <v>4000</v>
      </c>
      <c r="J132" s="18">
        <v>0</v>
      </c>
      <c r="K132" s="52"/>
    </row>
    <row r="133" spans="1:18" x14ac:dyDescent="0.25">
      <c r="A133" s="12" t="s">
        <v>136</v>
      </c>
      <c r="B133" s="12"/>
      <c r="C133" s="25">
        <v>3412</v>
      </c>
      <c r="D133" s="60">
        <v>5162</v>
      </c>
      <c r="E133" s="227">
        <v>1000</v>
      </c>
      <c r="F133" s="18">
        <v>500</v>
      </c>
      <c r="G133" s="227">
        <v>1000</v>
      </c>
      <c r="H133" s="18">
        <v>300</v>
      </c>
      <c r="I133" s="227">
        <v>500</v>
      </c>
      <c r="J133" s="18">
        <v>0</v>
      </c>
      <c r="K133" s="52"/>
    </row>
    <row r="134" spans="1:18" x14ac:dyDescent="0.25">
      <c r="A134" s="12" t="s">
        <v>104</v>
      </c>
      <c r="B134" s="12"/>
      <c r="C134" s="25">
        <v>3412</v>
      </c>
      <c r="D134" s="60">
        <v>5164</v>
      </c>
      <c r="E134" s="227">
        <v>0</v>
      </c>
      <c r="F134" s="18">
        <v>1500</v>
      </c>
      <c r="G134" s="227">
        <v>0</v>
      </c>
      <c r="H134" s="18">
        <v>0</v>
      </c>
      <c r="I134" s="227">
        <v>0</v>
      </c>
      <c r="J134" s="18">
        <v>0</v>
      </c>
      <c r="K134" s="52"/>
    </row>
    <row r="135" spans="1:18" x14ac:dyDescent="0.25">
      <c r="A135" s="12" t="s">
        <v>107</v>
      </c>
      <c r="B135" s="12"/>
      <c r="C135" s="25">
        <v>3412</v>
      </c>
      <c r="D135" s="60">
        <v>5169</v>
      </c>
      <c r="E135" s="227">
        <v>20000</v>
      </c>
      <c r="F135" s="18">
        <v>8193</v>
      </c>
      <c r="G135" s="227">
        <v>0</v>
      </c>
      <c r="H135" s="18">
        <v>39383</v>
      </c>
      <c r="I135" s="227">
        <v>30000</v>
      </c>
      <c r="J135" s="18">
        <v>0</v>
      </c>
      <c r="K135" s="52"/>
      <c r="O135" s="4" t="s">
        <v>319</v>
      </c>
      <c r="R135" s="11" t="s">
        <v>200</v>
      </c>
    </row>
    <row r="136" spans="1:18" x14ac:dyDescent="0.25">
      <c r="A136" s="12" t="s">
        <v>121</v>
      </c>
      <c r="B136" s="12"/>
      <c r="C136" s="25">
        <v>3412</v>
      </c>
      <c r="D136" s="60">
        <v>5171</v>
      </c>
      <c r="E136" s="227">
        <v>120000</v>
      </c>
      <c r="F136" s="18">
        <v>172157</v>
      </c>
      <c r="G136" s="227">
        <v>120000</v>
      </c>
      <c r="H136" s="18">
        <v>63745</v>
      </c>
      <c r="I136" s="227">
        <v>100000</v>
      </c>
      <c r="J136" s="18">
        <v>0</v>
      </c>
      <c r="K136" s="52"/>
      <c r="N136" s="4" t="s">
        <v>351</v>
      </c>
      <c r="O136" s="4" t="s">
        <v>325</v>
      </c>
      <c r="P136" s="4" t="s">
        <v>201</v>
      </c>
      <c r="Q136" s="11" t="s">
        <v>202</v>
      </c>
      <c r="R136" s="11" t="s">
        <v>203</v>
      </c>
    </row>
    <row r="137" spans="1:18" x14ac:dyDescent="0.25">
      <c r="A137" s="12" t="s">
        <v>174</v>
      </c>
      <c r="B137" s="12"/>
      <c r="C137" s="25">
        <v>3412</v>
      </c>
      <c r="D137" s="60">
        <v>5175</v>
      </c>
      <c r="E137" s="227">
        <v>0</v>
      </c>
      <c r="F137" s="18">
        <v>0</v>
      </c>
      <c r="G137" s="227">
        <v>0</v>
      </c>
      <c r="H137" s="18">
        <v>0</v>
      </c>
      <c r="I137" s="227">
        <v>0</v>
      </c>
      <c r="J137" s="18">
        <v>0</v>
      </c>
      <c r="K137" s="52"/>
    </row>
    <row r="138" spans="1:18" x14ac:dyDescent="0.25">
      <c r="A138" s="12" t="s">
        <v>128</v>
      </c>
      <c r="B138" s="73"/>
      <c r="C138" s="25">
        <v>3412</v>
      </c>
      <c r="D138" s="60">
        <v>6121</v>
      </c>
      <c r="E138" s="227">
        <v>0</v>
      </c>
      <c r="F138" s="18">
        <v>0</v>
      </c>
      <c r="G138" s="227">
        <v>0</v>
      </c>
      <c r="H138" s="18">
        <v>80030</v>
      </c>
      <c r="I138" s="227">
        <v>300000</v>
      </c>
      <c r="J138" s="18">
        <v>0</v>
      </c>
      <c r="K138" s="52"/>
      <c r="L138" s="4" t="s">
        <v>461</v>
      </c>
    </row>
    <row r="139" spans="1:18" x14ac:dyDescent="0.25">
      <c r="A139" s="12" t="s">
        <v>143</v>
      </c>
      <c r="B139" s="12"/>
      <c r="C139" s="25">
        <v>3412</v>
      </c>
      <c r="D139" s="60">
        <v>6122</v>
      </c>
      <c r="E139" s="227">
        <v>0</v>
      </c>
      <c r="F139" s="18">
        <v>0</v>
      </c>
      <c r="G139" s="227">
        <v>1200000</v>
      </c>
      <c r="H139" s="18">
        <v>0</v>
      </c>
      <c r="I139" s="227">
        <v>0</v>
      </c>
      <c r="J139" s="18">
        <v>0</v>
      </c>
      <c r="K139" s="52"/>
      <c r="M139" s="4" t="s">
        <v>404</v>
      </c>
      <c r="R139" s="11" t="s">
        <v>204</v>
      </c>
    </row>
    <row r="140" spans="1:18" x14ac:dyDescent="0.25">
      <c r="A140" s="66" t="s">
        <v>205</v>
      </c>
      <c r="B140" s="67"/>
      <c r="C140" s="68"/>
      <c r="D140" s="69"/>
      <c r="E140" s="267">
        <f t="shared" ref="E140:H140" si="30">SUM(E125:E139)</f>
        <v>266000</v>
      </c>
      <c r="F140" s="70">
        <f t="shared" si="30"/>
        <v>429579</v>
      </c>
      <c r="G140" s="267">
        <f>SUM(G125:G139)</f>
        <v>1468000</v>
      </c>
      <c r="H140" s="70">
        <f t="shared" si="30"/>
        <v>375502</v>
      </c>
      <c r="I140" s="267">
        <f>SUM(I125:I139)</f>
        <v>611500</v>
      </c>
      <c r="J140" s="70">
        <f t="shared" ref="J140" si="31">SUM(J125:J139)</f>
        <v>0</v>
      </c>
      <c r="K140" s="284"/>
    </row>
    <row r="141" spans="1:18" x14ac:dyDescent="0.25">
      <c r="A141" s="12" t="s">
        <v>131</v>
      </c>
      <c r="B141" s="12"/>
      <c r="C141" s="25">
        <v>3419</v>
      </c>
      <c r="D141" s="60">
        <v>5137</v>
      </c>
      <c r="E141" s="227">
        <v>0</v>
      </c>
      <c r="F141" s="18">
        <v>0</v>
      </c>
      <c r="G141" s="227">
        <v>0</v>
      </c>
      <c r="H141" s="18">
        <v>0</v>
      </c>
      <c r="I141" s="227">
        <v>0</v>
      </c>
      <c r="J141" s="18">
        <v>0</v>
      </c>
      <c r="K141" s="52"/>
    </row>
    <row r="142" spans="1:18" x14ac:dyDescent="0.25">
      <c r="A142" s="12" t="s">
        <v>115</v>
      </c>
      <c r="B142" s="12"/>
      <c r="C142" s="25">
        <v>3419</v>
      </c>
      <c r="D142" s="60">
        <v>5139</v>
      </c>
      <c r="E142" s="227">
        <v>0</v>
      </c>
      <c r="F142" s="18">
        <v>0</v>
      </c>
      <c r="G142" s="227">
        <v>0</v>
      </c>
      <c r="H142" s="18">
        <v>0</v>
      </c>
      <c r="I142" s="227">
        <v>0</v>
      </c>
      <c r="J142" s="18">
        <v>0</v>
      </c>
      <c r="K142" s="52"/>
    </row>
    <row r="143" spans="1:18" x14ac:dyDescent="0.25">
      <c r="A143" s="12" t="s">
        <v>135</v>
      </c>
      <c r="B143" s="12"/>
      <c r="C143" s="25">
        <v>3419</v>
      </c>
      <c r="D143" s="60">
        <v>5151</v>
      </c>
      <c r="E143" s="227">
        <v>0</v>
      </c>
      <c r="F143" s="18">
        <v>0</v>
      </c>
      <c r="G143" s="227">
        <v>0</v>
      </c>
      <c r="H143" s="18">
        <v>0</v>
      </c>
      <c r="I143" s="227">
        <v>0</v>
      </c>
      <c r="J143" s="18">
        <v>0</v>
      </c>
      <c r="K143" s="52"/>
    </row>
    <row r="144" spans="1:18" x14ac:dyDescent="0.25">
      <c r="A144" s="12" t="s">
        <v>206</v>
      </c>
      <c r="B144" s="12"/>
      <c r="C144" s="25">
        <v>3419</v>
      </c>
      <c r="D144" s="60">
        <v>5222</v>
      </c>
      <c r="E144" s="227">
        <v>110000</v>
      </c>
      <c r="F144" s="18">
        <v>100000</v>
      </c>
      <c r="G144" s="227">
        <v>130000</v>
      </c>
      <c r="H144" s="18">
        <v>130000</v>
      </c>
      <c r="I144" s="227">
        <v>145000</v>
      </c>
      <c r="J144" s="18">
        <v>0</v>
      </c>
      <c r="K144" s="52"/>
      <c r="L144" s="4" t="s">
        <v>475</v>
      </c>
      <c r="N144" s="4" t="s">
        <v>369</v>
      </c>
      <c r="Q144" s="11" t="s">
        <v>207</v>
      </c>
      <c r="R144" s="11" t="s">
        <v>207</v>
      </c>
    </row>
    <row r="145" spans="1:18" x14ac:dyDescent="0.25">
      <c r="A145" s="12" t="s">
        <v>128</v>
      </c>
      <c r="B145" s="73"/>
      <c r="C145" s="25">
        <v>3419</v>
      </c>
      <c r="D145" s="60">
        <v>6121</v>
      </c>
      <c r="E145" s="227">
        <v>0</v>
      </c>
      <c r="F145" s="18">
        <v>0</v>
      </c>
      <c r="G145" s="227">
        <v>0</v>
      </c>
      <c r="H145" s="18">
        <v>0</v>
      </c>
      <c r="I145" s="227">
        <v>0</v>
      </c>
      <c r="J145" s="18">
        <v>0</v>
      </c>
      <c r="K145" s="52"/>
      <c r="P145" s="4" t="s">
        <v>208</v>
      </c>
      <c r="Q145" s="11" t="s">
        <v>209</v>
      </c>
    </row>
    <row r="146" spans="1:18" x14ac:dyDescent="0.25">
      <c r="A146" s="66" t="s">
        <v>74</v>
      </c>
      <c r="B146" s="66"/>
      <c r="C146" s="68"/>
      <c r="D146" s="69"/>
      <c r="E146" s="267">
        <f t="shared" ref="E146:H146" si="32">SUM(E141:E145)</f>
        <v>110000</v>
      </c>
      <c r="F146" s="70">
        <f t="shared" si="32"/>
        <v>100000</v>
      </c>
      <c r="G146" s="267">
        <f>SUM(G141:G145)</f>
        <v>130000</v>
      </c>
      <c r="H146" s="70">
        <f t="shared" si="32"/>
        <v>130000</v>
      </c>
      <c r="I146" s="267">
        <f>SUM(I141:I145)</f>
        <v>145000</v>
      </c>
      <c r="J146" s="70">
        <f t="shared" ref="J146" si="33">SUM(J141:J145)</f>
        <v>0</v>
      </c>
      <c r="K146" s="284"/>
    </row>
    <row r="147" spans="1:18" x14ac:dyDescent="0.25">
      <c r="A147" s="61" t="s">
        <v>70</v>
      </c>
      <c r="B147" s="62"/>
      <c r="C147" s="63"/>
      <c r="D147" s="64"/>
      <c r="E147" s="266">
        <f t="shared" ref="E147:H147" si="34">E140+E146</f>
        <v>376000</v>
      </c>
      <c r="F147" s="65">
        <f t="shared" si="34"/>
        <v>529579</v>
      </c>
      <c r="G147" s="266">
        <f t="shared" si="34"/>
        <v>1598000</v>
      </c>
      <c r="H147" s="65">
        <f t="shared" si="34"/>
        <v>505502</v>
      </c>
      <c r="I147" s="266">
        <f>I140+I146</f>
        <v>756500</v>
      </c>
      <c r="J147" s="65">
        <f t="shared" ref="J147" si="35">J140+J146</f>
        <v>0</v>
      </c>
      <c r="K147" s="48"/>
    </row>
    <row r="148" spans="1:18" x14ac:dyDescent="0.25">
      <c r="A148" s="209" t="s">
        <v>128</v>
      </c>
      <c r="B148" s="209"/>
      <c r="C148" s="210">
        <v>3511</v>
      </c>
      <c r="D148" s="211">
        <v>6121</v>
      </c>
      <c r="E148" s="269">
        <v>0</v>
      </c>
      <c r="F148" s="212">
        <v>0</v>
      </c>
      <c r="G148" s="269">
        <v>0</v>
      </c>
      <c r="H148" s="212">
        <v>296450</v>
      </c>
      <c r="I148" s="269">
        <v>750000</v>
      </c>
      <c r="J148" s="212">
        <v>0</v>
      </c>
      <c r="K148" s="52"/>
      <c r="L148" s="4" t="s">
        <v>464</v>
      </c>
    </row>
    <row r="149" spans="1:18" x14ac:dyDescent="0.25">
      <c r="A149" s="61" t="s">
        <v>446</v>
      </c>
      <c r="B149" s="62"/>
      <c r="C149" s="63"/>
      <c r="D149" s="64"/>
      <c r="E149" s="266">
        <f t="shared" ref="E149:J149" si="36">E148</f>
        <v>0</v>
      </c>
      <c r="F149" s="65">
        <f t="shared" si="36"/>
        <v>0</v>
      </c>
      <c r="G149" s="266">
        <f t="shared" si="36"/>
        <v>0</v>
      </c>
      <c r="H149" s="65">
        <f t="shared" si="36"/>
        <v>296450</v>
      </c>
      <c r="I149" s="266">
        <f t="shared" si="36"/>
        <v>750000</v>
      </c>
      <c r="J149" s="65">
        <f t="shared" si="36"/>
        <v>0</v>
      </c>
      <c r="K149" s="48"/>
    </row>
    <row r="150" spans="1:18" x14ac:dyDescent="0.25">
      <c r="A150" s="12" t="s">
        <v>115</v>
      </c>
      <c r="B150" s="12"/>
      <c r="C150" s="25">
        <v>3612</v>
      </c>
      <c r="D150" s="60">
        <v>5139</v>
      </c>
      <c r="E150" s="227">
        <v>3000</v>
      </c>
      <c r="F150" s="18">
        <v>0</v>
      </c>
      <c r="G150" s="227">
        <v>0</v>
      </c>
      <c r="H150" s="18">
        <v>0</v>
      </c>
      <c r="I150" s="227">
        <v>0</v>
      </c>
      <c r="J150" s="18">
        <v>0</v>
      </c>
      <c r="K150" s="52"/>
    </row>
    <row r="151" spans="1:18" x14ac:dyDescent="0.25">
      <c r="A151" s="12" t="s">
        <v>198</v>
      </c>
      <c r="B151" s="12"/>
      <c r="C151" s="25">
        <v>3612</v>
      </c>
      <c r="D151" s="60">
        <v>5141</v>
      </c>
      <c r="E151" s="227">
        <v>0</v>
      </c>
      <c r="F151" s="18">
        <v>0</v>
      </c>
      <c r="G151" s="227">
        <v>0</v>
      </c>
      <c r="H151" s="18">
        <v>0</v>
      </c>
      <c r="I151" s="227">
        <v>0</v>
      </c>
      <c r="J151" s="18">
        <v>0</v>
      </c>
      <c r="K151" s="52"/>
    </row>
    <row r="152" spans="1:18" x14ac:dyDescent="0.25">
      <c r="A152" s="12" t="s">
        <v>135</v>
      </c>
      <c r="B152" s="12"/>
      <c r="C152" s="25">
        <v>3612</v>
      </c>
      <c r="D152" s="60">
        <v>5151</v>
      </c>
      <c r="E152" s="227">
        <v>76000</v>
      </c>
      <c r="F152" s="18">
        <v>80082</v>
      </c>
      <c r="G152" s="227">
        <v>0</v>
      </c>
      <c r="H152" s="18">
        <v>80685</v>
      </c>
      <c r="I152" s="227">
        <v>81000</v>
      </c>
      <c r="J152" s="18">
        <v>0</v>
      </c>
      <c r="K152" s="52"/>
      <c r="R152" s="11" t="s">
        <v>210</v>
      </c>
    </row>
    <row r="153" spans="1:18" x14ac:dyDescent="0.25">
      <c r="A153" s="12" t="s">
        <v>166</v>
      </c>
      <c r="B153" s="12"/>
      <c r="C153" s="25">
        <v>3612</v>
      </c>
      <c r="D153" s="60">
        <v>5153</v>
      </c>
      <c r="E153" s="227">
        <v>100000</v>
      </c>
      <c r="F153" s="18">
        <v>63905.71</v>
      </c>
      <c r="G153" s="227">
        <v>0</v>
      </c>
      <c r="H153" s="18">
        <v>60127</v>
      </c>
      <c r="I153" s="227">
        <v>70000</v>
      </c>
      <c r="J153" s="18">
        <v>0</v>
      </c>
      <c r="K153" s="52"/>
      <c r="Q153" s="11" t="s">
        <v>211</v>
      </c>
    </row>
    <row r="154" spans="1:18" x14ac:dyDescent="0.25">
      <c r="A154" s="12" t="s">
        <v>104</v>
      </c>
      <c r="B154" s="12"/>
      <c r="C154" s="25">
        <v>3612</v>
      </c>
      <c r="D154" s="60">
        <v>5164</v>
      </c>
      <c r="E154" s="227">
        <v>0</v>
      </c>
      <c r="F154" s="18">
        <v>0</v>
      </c>
      <c r="G154" s="227">
        <v>0</v>
      </c>
      <c r="H154" s="18">
        <v>0</v>
      </c>
      <c r="I154" s="227">
        <v>0</v>
      </c>
      <c r="J154" s="18">
        <v>0</v>
      </c>
      <c r="K154" s="52"/>
      <c r="P154" s="4" t="s">
        <v>212</v>
      </c>
    </row>
    <row r="155" spans="1:18" x14ac:dyDescent="0.25">
      <c r="A155" s="12" t="s">
        <v>107</v>
      </c>
      <c r="B155" s="12"/>
      <c r="C155" s="25">
        <v>3612</v>
      </c>
      <c r="D155" s="60">
        <v>5169</v>
      </c>
      <c r="E155" s="227">
        <v>80000</v>
      </c>
      <c r="F155" s="18">
        <v>27583</v>
      </c>
      <c r="G155" s="227">
        <v>500000</v>
      </c>
      <c r="H155" s="18">
        <v>542318</v>
      </c>
      <c r="I155" s="227">
        <v>400000</v>
      </c>
      <c r="J155" s="18">
        <v>0</v>
      </c>
      <c r="K155" s="52"/>
      <c r="M155" s="4" t="s">
        <v>411</v>
      </c>
      <c r="N155" s="4" t="s">
        <v>352</v>
      </c>
    </row>
    <row r="156" spans="1:18" x14ac:dyDescent="0.25">
      <c r="A156" s="12" t="s">
        <v>121</v>
      </c>
      <c r="B156" s="12"/>
      <c r="C156" s="25">
        <v>3612</v>
      </c>
      <c r="D156" s="60">
        <v>5171</v>
      </c>
      <c r="E156" s="227">
        <v>30000</v>
      </c>
      <c r="F156" s="18">
        <v>13103</v>
      </c>
      <c r="G156" s="227">
        <v>700000</v>
      </c>
      <c r="H156" s="18">
        <v>0</v>
      </c>
      <c r="I156" s="227">
        <v>500000</v>
      </c>
      <c r="J156" s="18">
        <v>0</v>
      </c>
      <c r="K156" s="52"/>
      <c r="L156" s="4" t="s">
        <v>405</v>
      </c>
      <c r="M156" s="4" t="s">
        <v>405</v>
      </c>
      <c r="O156" s="4" t="s">
        <v>329</v>
      </c>
    </row>
    <row r="157" spans="1:18" x14ac:dyDescent="0.25">
      <c r="A157" s="12" t="s">
        <v>168</v>
      </c>
      <c r="B157" s="12"/>
      <c r="C157" s="25">
        <v>3612</v>
      </c>
      <c r="D157" s="60">
        <v>5172</v>
      </c>
      <c r="E157" s="227">
        <v>0</v>
      </c>
      <c r="F157" s="18">
        <v>0</v>
      </c>
      <c r="G157" s="227">
        <v>0</v>
      </c>
      <c r="H157" s="18">
        <v>0</v>
      </c>
      <c r="I157" s="227">
        <v>0</v>
      </c>
      <c r="J157" s="18">
        <v>0</v>
      </c>
      <c r="K157" s="52"/>
    </row>
    <row r="158" spans="1:18" x14ac:dyDescent="0.25">
      <c r="A158" s="12" t="s">
        <v>128</v>
      </c>
      <c r="B158" s="12"/>
      <c r="C158" s="25">
        <v>3612</v>
      </c>
      <c r="D158" s="60">
        <v>5362</v>
      </c>
      <c r="E158" s="227">
        <v>0</v>
      </c>
      <c r="F158" s="18">
        <v>0</v>
      </c>
      <c r="G158" s="227">
        <v>0</v>
      </c>
      <c r="H158" s="18">
        <v>0</v>
      </c>
      <c r="I158" s="227">
        <v>0</v>
      </c>
      <c r="J158" s="18">
        <v>0</v>
      </c>
      <c r="K158" s="52"/>
    </row>
    <row r="159" spans="1:18" x14ac:dyDescent="0.25">
      <c r="A159" s="61" t="s">
        <v>78</v>
      </c>
      <c r="B159" s="61"/>
      <c r="C159" s="74"/>
      <c r="D159" s="75"/>
      <c r="E159" s="266">
        <f t="shared" ref="E159:H159" si="37">SUM(E150:E158)</f>
        <v>289000</v>
      </c>
      <c r="F159" s="65">
        <f>SUM(F150:F158)</f>
        <v>184673.71</v>
      </c>
      <c r="G159" s="266">
        <f t="shared" si="37"/>
        <v>1200000</v>
      </c>
      <c r="H159" s="65">
        <f t="shared" si="37"/>
        <v>683130</v>
      </c>
      <c r="I159" s="266">
        <f>SUM(I150:I158)</f>
        <v>1051000</v>
      </c>
      <c r="J159" s="65">
        <f t="shared" ref="J159" si="38">SUM(J150:J158)</f>
        <v>0</v>
      </c>
      <c r="K159" s="48"/>
    </row>
    <row r="160" spans="1:18" x14ac:dyDescent="0.25">
      <c r="A160" s="12" t="s">
        <v>115</v>
      </c>
      <c r="B160" s="12"/>
      <c r="C160" s="25">
        <v>3631</v>
      </c>
      <c r="D160" s="60">
        <v>5139</v>
      </c>
      <c r="E160" s="227">
        <v>0</v>
      </c>
      <c r="F160" s="18">
        <v>0</v>
      </c>
      <c r="G160" s="227">
        <v>0</v>
      </c>
      <c r="H160" s="18">
        <v>0</v>
      </c>
      <c r="I160" s="227">
        <v>0</v>
      </c>
      <c r="J160" s="18">
        <v>0</v>
      </c>
      <c r="K160" s="52"/>
    </row>
    <row r="161" spans="1:18" x14ac:dyDescent="0.25">
      <c r="A161" s="12" t="s">
        <v>167</v>
      </c>
      <c r="B161" s="12"/>
      <c r="C161" s="25">
        <v>3631</v>
      </c>
      <c r="D161" s="60">
        <v>5154</v>
      </c>
      <c r="E161" s="227">
        <v>150000</v>
      </c>
      <c r="F161" s="18">
        <v>352606</v>
      </c>
      <c r="G161" s="227">
        <v>0</v>
      </c>
      <c r="H161" s="18">
        <v>216399</v>
      </c>
      <c r="I161" s="227">
        <v>250000</v>
      </c>
      <c r="J161" s="18">
        <v>0</v>
      </c>
      <c r="K161" s="52"/>
    </row>
    <row r="162" spans="1:18" x14ac:dyDescent="0.25">
      <c r="A162" s="12" t="s">
        <v>107</v>
      </c>
      <c r="B162" s="12"/>
      <c r="C162" s="25">
        <v>3631</v>
      </c>
      <c r="D162" s="60">
        <v>5169</v>
      </c>
      <c r="E162" s="227">
        <v>60000</v>
      </c>
      <c r="F162" s="18">
        <v>99600</v>
      </c>
      <c r="G162" s="227">
        <v>70000</v>
      </c>
      <c r="H162" s="18">
        <v>126219</v>
      </c>
      <c r="I162" s="227">
        <v>80000</v>
      </c>
      <c r="J162" s="18">
        <v>0</v>
      </c>
      <c r="K162" s="52"/>
      <c r="P162" s="4" t="s">
        <v>213</v>
      </c>
    </row>
    <row r="163" spans="1:18" x14ac:dyDescent="0.25">
      <c r="A163" s="12" t="s">
        <v>121</v>
      </c>
      <c r="B163" s="12"/>
      <c r="C163" s="25">
        <v>3631</v>
      </c>
      <c r="D163" s="60">
        <v>5171</v>
      </c>
      <c r="E163" s="227">
        <v>850000</v>
      </c>
      <c r="F163" s="18">
        <v>476507</v>
      </c>
      <c r="G163" s="227">
        <v>600000</v>
      </c>
      <c r="H163" s="18">
        <v>159347</v>
      </c>
      <c r="I163" s="227">
        <v>1000000</v>
      </c>
      <c r="J163" s="18">
        <v>0</v>
      </c>
      <c r="K163" s="52"/>
      <c r="L163" s="4" t="s">
        <v>406</v>
      </c>
      <c r="M163" s="4" t="s">
        <v>406</v>
      </c>
      <c r="N163" s="4" t="s">
        <v>371</v>
      </c>
      <c r="O163" s="4" t="s">
        <v>320</v>
      </c>
      <c r="P163" s="4" t="s">
        <v>214</v>
      </c>
      <c r="R163" s="11" t="s">
        <v>215</v>
      </c>
    </row>
    <row r="164" spans="1:18" x14ac:dyDescent="0.25">
      <c r="A164" s="12" t="s">
        <v>379</v>
      </c>
      <c r="B164" s="12"/>
      <c r="C164" s="25">
        <v>3631</v>
      </c>
      <c r="D164" s="60">
        <v>5365</v>
      </c>
      <c r="E164" s="227">
        <v>20000</v>
      </c>
      <c r="F164" s="18">
        <v>51000</v>
      </c>
      <c r="G164" s="227">
        <v>0</v>
      </c>
      <c r="H164" s="18">
        <v>0</v>
      </c>
      <c r="I164" s="227">
        <v>0</v>
      </c>
      <c r="J164" s="18">
        <v>0</v>
      </c>
      <c r="K164" s="52"/>
    </row>
    <row r="165" spans="1:18" x14ac:dyDescent="0.25">
      <c r="A165" s="12" t="s">
        <v>128</v>
      </c>
      <c r="B165" s="12"/>
      <c r="C165" s="25">
        <v>3631</v>
      </c>
      <c r="D165" s="60">
        <v>6121</v>
      </c>
      <c r="E165" s="227">
        <v>750000</v>
      </c>
      <c r="F165" s="18">
        <v>589172</v>
      </c>
      <c r="G165" s="227">
        <v>100000</v>
      </c>
      <c r="H165" s="18">
        <v>0</v>
      </c>
      <c r="I165" s="227">
        <v>100000</v>
      </c>
      <c r="J165" s="18">
        <v>0</v>
      </c>
      <c r="K165" s="52"/>
      <c r="L165" s="4" t="s">
        <v>477</v>
      </c>
      <c r="M165" s="4" t="s">
        <v>407</v>
      </c>
      <c r="N165" s="4" t="s">
        <v>372</v>
      </c>
      <c r="O165" s="4" t="s">
        <v>332</v>
      </c>
      <c r="R165" s="11" t="s">
        <v>216</v>
      </c>
    </row>
    <row r="166" spans="1:18" x14ac:dyDescent="0.25">
      <c r="A166" s="76" t="s">
        <v>217</v>
      </c>
      <c r="B166" s="67"/>
      <c r="C166" s="68"/>
      <c r="D166" s="69"/>
      <c r="E166" s="267">
        <f t="shared" ref="E166:H166" si="39">SUM(E160:E165)</f>
        <v>1830000</v>
      </c>
      <c r="F166" s="70">
        <f>SUM(F160:F165)</f>
        <v>1568885</v>
      </c>
      <c r="G166" s="267">
        <f>SUM(G160:G165)</f>
        <v>770000</v>
      </c>
      <c r="H166" s="70">
        <f t="shared" si="39"/>
        <v>501965</v>
      </c>
      <c r="I166" s="267">
        <f>SUM(I160:I165)</f>
        <v>1430000</v>
      </c>
      <c r="J166" s="70">
        <f t="shared" ref="J166" si="40">SUM(J160:J165)</f>
        <v>0</v>
      </c>
      <c r="K166" s="284"/>
    </row>
    <row r="167" spans="1:18" x14ac:dyDescent="0.25">
      <c r="A167" s="12" t="s">
        <v>115</v>
      </c>
      <c r="B167" s="12"/>
      <c r="C167" s="25">
        <v>3632</v>
      </c>
      <c r="D167" s="60">
        <v>5139</v>
      </c>
      <c r="E167" s="227">
        <v>0</v>
      </c>
      <c r="F167" s="18">
        <v>0</v>
      </c>
      <c r="G167" s="227">
        <v>0</v>
      </c>
      <c r="H167" s="18">
        <v>0</v>
      </c>
      <c r="I167" s="227">
        <v>0</v>
      </c>
      <c r="J167" s="18">
        <v>0</v>
      </c>
      <c r="K167" s="52"/>
    </row>
    <row r="168" spans="1:18" x14ac:dyDescent="0.25">
      <c r="A168" s="12" t="s">
        <v>107</v>
      </c>
      <c r="B168" s="12"/>
      <c r="C168" s="25">
        <v>3632</v>
      </c>
      <c r="D168" s="60">
        <v>5169</v>
      </c>
      <c r="E168" s="227">
        <v>0</v>
      </c>
      <c r="F168" s="18">
        <v>0</v>
      </c>
      <c r="G168" s="227">
        <v>0</v>
      </c>
      <c r="H168" s="18">
        <v>0</v>
      </c>
      <c r="I168" s="227">
        <v>0</v>
      </c>
      <c r="J168" s="18">
        <v>0</v>
      </c>
      <c r="K168" s="52"/>
    </row>
    <row r="169" spans="1:18" x14ac:dyDescent="0.25">
      <c r="A169" s="12" t="s">
        <v>121</v>
      </c>
      <c r="B169" s="12"/>
      <c r="C169" s="25">
        <v>3632</v>
      </c>
      <c r="D169" s="60">
        <v>5171</v>
      </c>
      <c r="E169" s="227">
        <v>10000</v>
      </c>
      <c r="F169" s="18">
        <v>0</v>
      </c>
      <c r="G169" s="227">
        <v>10000</v>
      </c>
      <c r="H169" s="18">
        <v>0</v>
      </c>
      <c r="I169" s="227">
        <v>30000</v>
      </c>
      <c r="J169" s="18">
        <v>0</v>
      </c>
      <c r="K169" s="52"/>
    </row>
    <row r="170" spans="1:18" x14ac:dyDescent="0.25">
      <c r="A170" s="12" t="s">
        <v>218</v>
      </c>
      <c r="B170" s="12"/>
      <c r="C170" s="25">
        <v>3632</v>
      </c>
      <c r="D170" s="60">
        <v>5909</v>
      </c>
      <c r="E170" s="227">
        <v>0</v>
      </c>
      <c r="F170" s="18">
        <v>0</v>
      </c>
      <c r="G170" s="227">
        <v>0</v>
      </c>
      <c r="H170" s="18">
        <v>0</v>
      </c>
      <c r="I170" s="227">
        <v>0</v>
      </c>
      <c r="J170" s="18">
        <v>0</v>
      </c>
      <c r="K170" s="52"/>
    </row>
    <row r="171" spans="1:18" x14ac:dyDescent="0.25">
      <c r="A171" s="76" t="s">
        <v>81</v>
      </c>
      <c r="B171" s="67"/>
      <c r="C171" s="68"/>
      <c r="D171" s="69"/>
      <c r="E171" s="267">
        <f>SUM(E167:E170)</f>
        <v>10000</v>
      </c>
      <c r="F171" s="70">
        <f t="shared" ref="F171:H171" si="41">SUM(F167:F170)</f>
        <v>0</v>
      </c>
      <c r="G171" s="267">
        <f t="shared" si="41"/>
        <v>10000</v>
      </c>
      <c r="H171" s="70">
        <f t="shared" si="41"/>
        <v>0</v>
      </c>
      <c r="I171" s="267">
        <f t="shared" ref="I171:J171" si="42">SUM(I167:I170)</f>
        <v>30000</v>
      </c>
      <c r="J171" s="70">
        <f t="shared" si="42"/>
        <v>0</v>
      </c>
      <c r="K171" s="284"/>
    </row>
    <row r="172" spans="1:18" x14ac:dyDescent="0.25">
      <c r="A172" s="12" t="s">
        <v>220</v>
      </c>
      <c r="B172" s="12"/>
      <c r="C172" s="25">
        <v>3635</v>
      </c>
      <c r="D172" s="60">
        <v>6119</v>
      </c>
      <c r="E172" s="227">
        <v>220000</v>
      </c>
      <c r="F172" s="77">
        <v>0</v>
      </c>
      <c r="G172" s="227">
        <v>220000</v>
      </c>
      <c r="H172" s="18">
        <v>210540</v>
      </c>
      <c r="I172" s="227">
        <v>0</v>
      </c>
      <c r="J172" s="18">
        <v>0</v>
      </c>
      <c r="K172" s="52"/>
      <c r="M172" s="4" t="s">
        <v>408</v>
      </c>
      <c r="N172" s="4" t="s">
        <v>353</v>
      </c>
    </row>
    <row r="173" spans="1:18" x14ac:dyDescent="0.25">
      <c r="A173" s="76" t="s">
        <v>448</v>
      </c>
      <c r="B173" s="67"/>
      <c r="C173" s="68"/>
      <c r="D173" s="69"/>
      <c r="E173" s="270">
        <f t="shared" ref="E173:H173" si="43">E172</f>
        <v>220000</v>
      </c>
      <c r="F173" s="70">
        <f t="shared" si="43"/>
        <v>0</v>
      </c>
      <c r="G173" s="270">
        <f t="shared" si="43"/>
        <v>220000</v>
      </c>
      <c r="H173" s="264">
        <f t="shared" si="43"/>
        <v>210540</v>
      </c>
      <c r="I173" s="270">
        <f t="shared" ref="I173:J173" si="44">I172</f>
        <v>0</v>
      </c>
      <c r="J173" s="264">
        <f t="shared" si="44"/>
        <v>0</v>
      </c>
      <c r="K173" s="52"/>
      <c r="O173" s="4" t="s">
        <v>326</v>
      </c>
      <c r="P173" s="4" t="s">
        <v>221</v>
      </c>
    </row>
    <row r="174" spans="1:18" x14ac:dyDescent="0.25">
      <c r="A174" s="12" t="s">
        <v>107</v>
      </c>
      <c r="B174" s="12"/>
      <c r="C174" s="25">
        <v>3636</v>
      </c>
      <c r="D174" s="60">
        <v>5169</v>
      </c>
      <c r="E174" s="227">
        <v>0</v>
      </c>
      <c r="F174" s="77">
        <v>0</v>
      </c>
      <c r="G174" s="227">
        <v>0</v>
      </c>
      <c r="H174" s="18">
        <v>0</v>
      </c>
      <c r="I174" s="227">
        <v>0</v>
      </c>
      <c r="J174" s="18">
        <v>0</v>
      </c>
      <c r="K174" s="52"/>
      <c r="R174" s="11" t="s">
        <v>219</v>
      </c>
    </row>
    <row r="175" spans="1:18" x14ac:dyDescent="0.25">
      <c r="A175" s="12" t="s">
        <v>338</v>
      </c>
      <c r="B175" s="12"/>
      <c r="C175" s="25">
        <v>3636</v>
      </c>
      <c r="D175" s="60">
        <v>6119</v>
      </c>
      <c r="E175" s="227">
        <v>0</v>
      </c>
      <c r="F175" s="77">
        <v>0</v>
      </c>
      <c r="G175" s="227">
        <v>0</v>
      </c>
      <c r="H175" s="18">
        <v>0</v>
      </c>
      <c r="I175" s="227">
        <v>0</v>
      </c>
      <c r="J175" s="18">
        <v>0</v>
      </c>
      <c r="K175" s="52"/>
    </row>
    <row r="176" spans="1:18" x14ac:dyDescent="0.25">
      <c r="A176" s="12" t="s">
        <v>128</v>
      </c>
      <c r="B176" s="12"/>
      <c r="C176" s="25">
        <v>3636</v>
      </c>
      <c r="D176" s="60">
        <v>6121</v>
      </c>
      <c r="E176" s="227">
        <v>0</v>
      </c>
      <c r="F176" s="77">
        <v>0</v>
      </c>
      <c r="G176" s="227">
        <v>300000</v>
      </c>
      <c r="H176" s="18">
        <v>0</v>
      </c>
      <c r="I176" s="227">
        <v>0</v>
      </c>
      <c r="J176" s="18">
        <v>0</v>
      </c>
      <c r="K176" s="52"/>
      <c r="M176" s="4" t="s">
        <v>409</v>
      </c>
    </row>
    <row r="177" spans="1:18" x14ac:dyDescent="0.25">
      <c r="A177" s="76" t="s">
        <v>222</v>
      </c>
      <c r="B177" s="67"/>
      <c r="C177" s="68"/>
      <c r="D177" s="69"/>
      <c r="E177" s="267">
        <f>E174+E176+E175</f>
        <v>0</v>
      </c>
      <c r="F177" s="70">
        <f>F176+F174+F175</f>
        <v>0</v>
      </c>
      <c r="G177" s="267">
        <f>G174+G176+G175</f>
        <v>300000</v>
      </c>
      <c r="H177" s="70">
        <f>SUM(H174:H176)</f>
        <v>0</v>
      </c>
      <c r="I177" s="267">
        <f>SUM(I174:I176)</f>
        <v>0</v>
      </c>
      <c r="J177" s="70">
        <f>SUM(J174:J176)</f>
        <v>0</v>
      </c>
      <c r="K177" s="284"/>
    </row>
    <row r="178" spans="1:18" x14ac:dyDescent="0.25">
      <c r="A178" s="12" t="s">
        <v>223</v>
      </c>
      <c r="B178" s="12"/>
      <c r="C178" s="25">
        <v>3639</v>
      </c>
      <c r="D178" s="60">
        <v>5011</v>
      </c>
      <c r="E178" s="227">
        <v>480000</v>
      </c>
      <c r="F178" s="18">
        <v>388010</v>
      </c>
      <c r="G178" s="227">
        <v>426000</v>
      </c>
      <c r="H178" s="18">
        <v>410537</v>
      </c>
      <c r="I178" s="227">
        <v>440000</v>
      </c>
      <c r="J178" s="18">
        <v>0</v>
      </c>
      <c r="K178" s="52"/>
    </row>
    <row r="179" spans="1:18" x14ac:dyDescent="0.25">
      <c r="A179" s="12" t="s">
        <v>161</v>
      </c>
      <c r="B179" s="12"/>
      <c r="C179" s="25">
        <v>3639</v>
      </c>
      <c r="D179" s="60">
        <v>5021</v>
      </c>
      <c r="E179" s="227">
        <v>75000</v>
      </c>
      <c r="F179" s="18">
        <v>121719</v>
      </c>
      <c r="G179" s="227">
        <v>100000</v>
      </c>
      <c r="H179" s="18">
        <v>117613</v>
      </c>
      <c r="I179" s="227">
        <v>120000</v>
      </c>
      <c r="J179" s="18">
        <v>0</v>
      </c>
      <c r="K179" s="52"/>
      <c r="R179" s="11" t="s">
        <v>224</v>
      </c>
    </row>
    <row r="180" spans="1:18" x14ac:dyDescent="0.25">
      <c r="A180" s="12" t="s">
        <v>163</v>
      </c>
      <c r="B180" s="12"/>
      <c r="C180" s="25">
        <v>3639</v>
      </c>
      <c r="D180" s="60">
        <v>5031</v>
      </c>
      <c r="E180" s="227">
        <v>120000</v>
      </c>
      <c r="F180" s="18">
        <v>87445</v>
      </c>
      <c r="G180" s="227">
        <v>107000</v>
      </c>
      <c r="H180" s="18">
        <v>98056</v>
      </c>
      <c r="I180" s="227">
        <v>110000</v>
      </c>
      <c r="J180" s="18">
        <v>0</v>
      </c>
      <c r="K180" s="52"/>
    </row>
    <row r="181" spans="1:18" x14ac:dyDescent="0.25">
      <c r="A181" s="12" t="s">
        <v>225</v>
      </c>
      <c r="B181" s="12"/>
      <c r="C181" s="25">
        <v>3639</v>
      </c>
      <c r="D181" s="60">
        <v>5032</v>
      </c>
      <c r="E181" s="227">
        <v>44000</v>
      </c>
      <c r="F181" s="18">
        <v>31838</v>
      </c>
      <c r="G181" s="227">
        <v>39000</v>
      </c>
      <c r="H181" s="18">
        <v>35303</v>
      </c>
      <c r="I181" s="227">
        <v>40000</v>
      </c>
      <c r="J181" s="18">
        <v>0</v>
      </c>
      <c r="K181" s="52"/>
    </row>
    <row r="182" spans="1:18" x14ac:dyDescent="0.25">
      <c r="A182" s="12" t="s">
        <v>226</v>
      </c>
      <c r="B182" s="12"/>
      <c r="C182" s="25">
        <v>3639</v>
      </c>
      <c r="D182" s="60">
        <v>5134</v>
      </c>
      <c r="E182" s="227">
        <v>10000</v>
      </c>
      <c r="F182" s="18">
        <v>5453</v>
      </c>
      <c r="G182" s="227">
        <v>6000</v>
      </c>
      <c r="H182" s="18">
        <v>11644</v>
      </c>
      <c r="I182" s="227">
        <v>6000</v>
      </c>
      <c r="J182" s="18">
        <v>0</v>
      </c>
      <c r="K182" s="52"/>
    </row>
    <row r="183" spans="1:18" x14ac:dyDescent="0.25">
      <c r="A183" s="12" t="s">
        <v>131</v>
      </c>
      <c r="B183" s="12"/>
      <c r="C183" s="25">
        <v>3639</v>
      </c>
      <c r="D183" s="60">
        <v>5137</v>
      </c>
      <c r="E183" s="227">
        <v>50000</v>
      </c>
      <c r="F183" s="18">
        <v>56895</v>
      </c>
      <c r="G183" s="227">
        <v>150000</v>
      </c>
      <c r="H183" s="18">
        <v>127509</v>
      </c>
      <c r="I183" s="227">
        <v>50000</v>
      </c>
      <c r="J183" s="18">
        <v>0</v>
      </c>
      <c r="K183" s="52"/>
      <c r="M183" s="4" t="s">
        <v>410</v>
      </c>
      <c r="N183" s="4" t="s">
        <v>334</v>
      </c>
      <c r="O183" s="4" t="s">
        <v>334</v>
      </c>
      <c r="P183" s="4" t="s">
        <v>227</v>
      </c>
      <c r="R183" s="11" t="s">
        <v>228</v>
      </c>
    </row>
    <row r="184" spans="1:18" x14ac:dyDescent="0.25">
      <c r="A184" s="12" t="s">
        <v>115</v>
      </c>
      <c r="B184" s="12"/>
      <c r="C184" s="25">
        <v>3639</v>
      </c>
      <c r="D184" s="60">
        <v>5139</v>
      </c>
      <c r="E184" s="227">
        <v>30000</v>
      </c>
      <c r="F184" s="18">
        <v>26809</v>
      </c>
      <c r="G184" s="227">
        <v>40000</v>
      </c>
      <c r="H184" s="18">
        <v>46534</v>
      </c>
      <c r="I184" s="227">
        <v>50000</v>
      </c>
      <c r="J184" s="18">
        <v>0</v>
      </c>
      <c r="K184" s="52"/>
      <c r="R184" s="11" t="s">
        <v>229</v>
      </c>
    </row>
    <row r="185" spans="1:18" x14ac:dyDescent="0.25">
      <c r="A185" s="12" t="s">
        <v>166</v>
      </c>
      <c r="B185" s="12"/>
      <c r="C185" s="25">
        <v>3639</v>
      </c>
      <c r="D185" s="60">
        <v>5153</v>
      </c>
      <c r="E185" s="227">
        <v>0</v>
      </c>
      <c r="F185" s="18">
        <v>0</v>
      </c>
      <c r="G185" s="227">
        <v>0</v>
      </c>
      <c r="H185" s="18">
        <v>0</v>
      </c>
      <c r="I185" s="227">
        <v>0</v>
      </c>
      <c r="J185" s="18">
        <v>0</v>
      </c>
      <c r="K185" s="52"/>
    </row>
    <row r="186" spans="1:18" x14ac:dyDescent="0.25">
      <c r="A186" s="12" t="s">
        <v>230</v>
      </c>
      <c r="B186" s="12"/>
      <c r="C186" s="25">
        <v>3639</v>
      </c>
      <c r="D186" s="60">
        <v>5155</v>
      </c>
      <c r="E186" s="227">
        <v>0</v>
      </c>
      <c r="F186" s="18">
        <v>0</v>
      </c>
      <c r="G186" s="227">
        <v>0</v>
      </c>
      <c r="H186" s="18">
        <v>0</v>
      </c>
      <c r="I186" s="227">
        <v>0</v>
      </c>
      <c r="J186" s="18">
        <v>0</v>
      </c>
      <c r="K186" s="52"/>
    </row>
    <row r="187" spans="1:18" x14ac:dyDescent="0.25">
      <c r="A187" s="12" t="s">
        <v>199</v>
      </c>
      <c r="B187" s="12"/>
      <c r="C187" s="25">
        <v>3639</v>
      </c>
      <c r="D187" s="60">
        <v>5156</v>
      </c>
      <c r="E187" s="227">
        <v>100000</v>
      </c>
      <c r="F187" s="18">
        <v>91545</v>
      </c>
      <c r="G187" s="227">
        <v>100000</v>
      </c>
      <c r="H187" s="18">
        <v>85927</v>
      </c>
      <c r="I187" s="227">
        <v>100000</v>
      </c>
      <c r="J187" s="18">
        <v>0</v>
      </c>
      <c r="K187" s="52"/>
    </row>
    <row r="188" spans="1:18" x14ac:dyDescent="0.25">
      <c r="A188" s="12" t="s">
        <v>231</v>
      </c>
      <c r="B188" s="12"/>
      <c r="C188" s="25">
        <v>3639</v>
      </c>
      <c r="D188" s="60">
        <v>5163</v>
      </c>
      <c r="E188" s="227">
        <v>10000</v>
      </c>
      <c r="F188" s="18">
        <v>23670</v>
      </c>
      <c r="G188" s="227">
        <v>25000</v>
      </c>
      <c r="H188" s="18">
        <v>14892</v>
      </c>
      <c r="I188" s="227">
        <v>15000</v>
      </c>
      <c r="J188" s="18">
        <v>0</v>
      </c>
      <c r="K188" s="52"/>
      <c r="P188" s="4" t="s">
        <v>232</v>
      </c>
    </row>
    <row r="189" spans="1:18" x14ac:dyDescent="0.25">
      <c r="A189" s="12" t="s">
        <v>233</v>
      </c>
      <c r="B189" s="12"/>
      <c r="C189" s="25">
        <v>3639</v>
      </c>
      <c r="D189" s="60">
        <v>5164</v>
      </c>
      <c r="E189" s="227">
        <v>0</v>
      </c>
      <c r="F189" s="18">
        <v>0</v>
      </c>
      <c r="G189" s="227">
        <v>0</v>
      </c>
      <c r="H189" s="18">
        <v>0</v>
      </c>
      <c r="I189" s="227">
        <v>0</v>
      </c>
      <c r="J189" s="18">
        <v>0</v>
      </c>
      <c r="K189" s="52"/>
      <c r="P189" s="4" t="s">
        <v>234</v>
      </c>
      <c r="R189" s="11" t="s">
        <v>235</v>
      </c>
    </row>
    <row r="190" spans="1:18" x14ac:dyDescent="0.25">
      <c r="A190" s="12" t="s">
        <v>107</v>
      </c>
      <c r="B190" s="12"/>
      <c r="C190" s="25">
        <v>3639</v>
      </c>
      <c r="D190" s="60">
        <v>5169</v>
      </c>
      <c r="E190" s="227">
        <v>900000</v>
      </c>
      <c r="F190" s="18">
        <v>829509</v>
      </c>
      <c r="G190" s="227">
        <v>300000</v>
      </c>
      <c r="H190" s="18">
        <v>165745</v>
      </c>
      <c r="I190" s="227">
        <v>150000</v>
      </c>
      <c r="J190" s="18">
        <v>0</v>
      </c>
      <c r="K190" s="52"/>
      <c r="M190" s="4" t="s">
        <v>416</v>
      </c>
      <c r="N190" s="4" t="s">
        <v>364</v>
      </c>
    </row>
    <row r="191" spans="1:18" x14ac:dyDescent="0.25">
      <c r="A191" s="12" t="s">
        <v>121</v>
      </c>
      <c r="B191" s="12"/>
      <c r="C191" s="25">
        <v>3639</v>
      </c>
      <c r="D191" s="60">
        <v>5171</v>
      </c>
      <c r="E191" s="227">
        <v>114773</v>
      </c>
      <c r="F191" s="18">
        <v>149284</v>
      </c>
      <c r="G191" s="227">
        <v>150000</v>
      </c>
      <c r="H191" s="18">
        <v>157779</v>
      </c>
      <c r="I191" s="227">
        <v>150000</v>
      </c>
      <c r="J191" s="18">
        <v>0</v>
      </c>
      <c r="K191" s="52"/>
      <c r="L191" s="4" t="s">
        <v>466</v>
      </c>
      <c r="N191" s="4" t="s">
        <v>370</v>
      </c>
      <c r="O191" s="4" t="s">
        <v>333</v>
      </c>
      <c r="P191" s="4" t="s">
        <v>236</v>
      </c>
      <c r="R191" s="11" t="s">
        <v>237</v>
      </c>
    </row>
    <row r="192" spans="1:18" x14ac:dyDescent="0.25">
      <c r="A192" s="12" t="s">
        <v>238</v>
      </c>
      <c r="B192" s="12"/>
      <c r="C192" s="25">
        <v>3639</v>
      </c>
      <c r="D192" s="60">
        <v>5212</v>
      </c>
      <c r="E192" s="227">
        <v>0</v>
      </c>
      <c r="F192" s="18">
        <v>0</v>
      </c>
      <c r="G192" s="227">
        <v>0</v>
      </c>
      <c r="H192" s="18">
        <v>0</v>
      </c>
      <c r="I192" s="227">
        <v>0</v>
      </c>
      <c r="J192" s="18">
        <v>0</v>
      </c>
      <c r="K192" s="52"/>
    </row>
    <row r="193" spans="1:18" x14ac:dyDescent="0.25">
      <c r="A193" s="12" t="s">
        <v>239</v>
      </c>
      <c r="B193" s="12"/>
      <c r="C193" s="25">
        <v>3639</v>
      </c>
      <c r="D193" s="60">
        <v>5329</v>
      </c>
      <c r="E193" s="227">
        <v>67100</v>
      </c>
      <c r="F193" s="18">
        <v>67100</v>
      </c>
      <c r="G193" s="227">
        <v>58428</v>
      </c>
      <c r="H193" s="18">
        <v>58428</v>
      </c>
      <c r="I193" s="227">
        <v>58428</v>
      </c>
      <c r="J193" s="18">
        <v>0</v>
      </c>
      <c r="K193" s="52"/>
      <c r="L193" s="4" t="s">
        <v>354</v>
      </c>
      <c r="N193" s="4" t="s">
        <v>354</v>
      </c>
    </row>
    <row r="194" spans="1:18" x14ac:dyDescent="0.25">
      <c r="A194" s="12" t="s">
        <v>125</v>
      </c>
      <c r="B194" s="12"/>
      <c r="C194" s="25">
        <v>3639</v>
      </c>
      <c r="D194" s="60">
        <v>5362</v>
      </c>
      <c r="E194" s="227">
        <v>0</v>
      </c>
      <c r="F194" s="18">
        <v>12324</v>
      </c>
      <c r="G194" s="227">
        <v>13000</v>
      </c>
      <c r="H194" s="18">
        <v>12324</v>
      </c>
      <c r="I194" s="227">
        <v>13000</v>
      </c>
      <c r="J194" s="18">
        <v>0</v>
      </c>
      <c r="K194" s="52"/>
      <c r="P194" s="4" t="s">
        <v>240</v>
      </c>
      <c r="Q194" s="11" t="s">
        <v>240</v>
      </c>
    </row>
    <row r="195" spans="1:18" x14ac:dyDescent="0.25">
      <c r="A195" s="12" t="s">
        <v>241</v>
      </c>
      <c r="B195" s="12"/>
      <c r="C195" s="25">
        <v>3639</v>
      </c>
      <c r="D195" s="60">
        <v>5365</v>
      </c>
      <c r="E195" s="227">
        <v>0</v>
      </c>
      <c r="F195" s="18">
        <v>0</v>
      </c>
      <c r="G195" s="227">
        <v>0</v>
      </c>
      <c r="H195" s="18">
        <v>0</v>
      </c>
      <c r="I195" s="227">
        <v>0</v>
      </c>
      <c r="J195" s="18">
        <v>0</v>
      </c>
      <c r="K195" s="52"/>
    </row>
    <row r="196" spans="1:18" x14ac:dyDescent="0.25">
      <c r="A196" s="12" t="s">
        <v>242</v>
      </c>
      <c r="B196" s="12"/>
      <c r="C196" s="25">
        <v>3639</v>
      </c>
      <c r="D196" s="60">
        <v>5424</v>
      </c>
      <c r="E196" s="227">
        <v>0</v>
      </c>
      <c r="F196" s="18">
        <v>0</v>
      </c>
      <c r="G196" s="227">
        <v>0</v>
      </c>
      <c r="H196" s="18">
        <v>4152</v>
      </c>
      <c r="I196" s="227">
        <v>0</v>
      </c>
      <c r="J196" s="18">
        <v>0</v>
      </c>
      <c r="K196" s="52"/>
    </row>
    <row r="197" spans="1:18" x14ac:dyDescent="0.25">
      <c r="A197" s="12" t="s">
        <v>143</v>
      </c>
      <c r="B197" s="12"/>
      <c r="C197" s="25">
        <v>3639</v>
      </c>
      <c r="D197" s="60">
        <v>6122</v>
      </c>
      <c r="E197" s="227">
        <v>50000</v>
      </c>
      <c r="F197" s="18">
        <v>0</v>
      </c>
      <c r="G197" s="227">
        <v>0</v>
      </c>
      <c r="H197" s="18">
        <v>0</v>
      </c>
      <c r="I197" s="227">
        <v>0</v>
      </c>
      <c r="J197" s="18">
        <v>0</v>
      </c>
      <c r="K197" s="52"/>
      <c r="O197" s="4" t="s">
        <v>335</v>
      </c>
    </row>
    <row r="198" spans="1:18" x14ac:dyDescent="0.25">
      <c r="A198" s="12" t="s">
        <v>340</v>
      </c>
      <c r="B198" s="12"/>
      <c r="C198" s="25">
        <v>3639</v>
      </c>
      <c r="D198" s="60">
        <v>6121</v>
      </c>
      <c r="E198" s="227">
        <v>400000</v>
      </c>
      <c r="F198" s="18">
        <v>245630</v>
      </c>
      <c r="G198" s="227">
        <v>400000</v>
      </c>
      <c r="H198" s="18">
        <v>0</v>
      </c>
      <c r="I198" s="227">
        <v>7000000</v>
      </c>
      <c r="J198" s="18">
        <v>0</v>
      </c>
      <c r="K198" s="52"/>
      <c r="L198" s="4" t="s">
        <v>462</v>
      </c>
      <c r="N198" s="4" t="s">
        <v>362</v>
      </c>
      <c r="R198" s="11" t="s">
        <v>244</v>
      </c>
    </row>
    <row r="199" spans="1:18" x14ac:dyDescent="0.25">
      <c r="A199" s="12" t="s">
        <v>245</v>
      </c>
      <c r="B199" s="12"/>
      <c r="C199" s="25">
        <v>3639</v>
      </c>
      <c r="D199" s="60">
        <v>6349</v>
      </c>
      <c r="E199" s="227">
        <v>0</v>
      </c>
      <c r="F199" s="18">
        <v>0</v>
      </c>
      <c r="G199" s="227">
        <v>0</v>
      </c>
      <c r="H199" s="18">
        <v>0</v>
      </c>
      <c r="I199" s="227">
        <v>0</v>
      </c>
      <c r="J199" s="18">
        <v>0</v>
      </c>
      <c r="K199" s="52"/>
    </row>
    <row r="200" spans="1:18" x14ac:dyDescent="0.25">
      <c r="A200" s="76" t="s">
        <v>246</v>
      </c>
      <c r="B200" s="67"/>
      <c r="C200" s="68"/>
      <c r="D200" s="69"/>
      <c r="E200" s="267">
        <f t="shared" ref="E200:H200" si="45">SUM(E178:E199)</f>
        <v>2450873</v>
      </c>
      <c r="F200" s="70">
        <f t="shared" si="45"/>
        <v>2137231</v>
      </c>
      <c r="G200" s="267">
        <f>SUM(G178:G199)</f>
        <v>1914428</v>
      </c>
      <c r="H200" s="70">
        <f t="shared" si="45"/>
        <v>1346443</v>
      </c>
      <c r="I200" s="267">
        <f>SUM(I178:I199)</f>
        <v>8302428</v>
      </c>
      <c r="J200" s="70">
        <f t="shared" ref="J200" si="46">SUM(J178:J199)</f>
        <v>0</v>
      </c>
      <c r="K200" s="284"/>
    </row>
    <row r="201" spans="1:18" x14ac:dyDescent="0.25">
      <c r="A201" s="61" t="s">
        <v>247</v>
      </c>
      <c r="B201" s="62"/>
      <c r="C201" s="63"/>
      <c r="D201" s="64"/>
      <c r="E201" s="266">
        <f t="shared" ref="E201:H201" si="47">E200+E171+E166+E177+E173</f>
        <v>4510873</v>
      </c>
      <c r="F201" s="65">
        <f>F200+F171+F166+F177+F173</f>
        <v>3706116</v>
      </c>
      <c r="G201" s="266">
        <f>G200+G171+G166+G177+G173</f>
        <v>3214428</v>
      </c>
      <c r="H201" s="65">
        <f t="shared" si="47"/>
        <v>2058948</v>
      </c>
      <c r="I201" s="266">
        <f>I200+I171+I166+I177+I173</f>
        <v>9762428</v>
      </c>
      <c r="J201" s="65">
        <f>J200+J171+J166+J177+J173</f>
        <v>0</v>
      </c>
      <c r="K201" s="48"/>
    </row>
    <row r="202" spans="1:18" x14ac:dyDescent="0.25">
      <c r="A202" s="12" t="s">
        <v>131</v>
      </c>
      <c r="B202" s="12"/>
      <c r="C202" s="25">
        <v>3722</v>
      </c>
      <c r="D202" s="60">
        <v>5137</v>
      </c>
      <c r="E202" s="227">
        <v>897000</v>
      </c>
      <c r="F202" s="18">
        <v>0</v>
      </c>
      <c r="G202" s="227">
        <v>0</v>
      </c>
      <c r="H202" s="18">
        <v>0</v>
      </c>
      <c r="I202" s="227">
        <v>10000</v>
      </c>
      <c r="J202" s="18">
        <v>0</v>
      </c>
      <c r="K202" s="52"/>
      <c r="N202" s="4" t="s">
        <v>366</v>
      </c>
      <c r="O202" s="4" t="s">
        <v>248</v>
      </c>
    </row>
    <row r="203" spans="1:18" x14ac:dyDescent="0.25">
      <c r="A203" s="12" t="s">
        <v>107</v>
      </c>
      <c r="B203" s="12"/>
      <c r="C203" s="25">
        <v>3722</v>
      </c>
      <c r="D203" s="60">
        <v>5169</v>
      </c>
      <c r="E203" s="227">
        <v>1250000</v>
      </c>
      <c r="F203" s="18">
        <v>1175584</v>
      </c>
      <c r="G203" s="227">
        <v>1350000</v>
      </c>
      <c r="H203" s="18">
        <v>1382838</v>
      </c>
      <c r="I203" s="227">
        <v>1485000</v>
      </c>
      <c r="J203" s="18">
        <v>0</v>
      </c>
      <c r="K203" s="52"/>
    </row>
    <row r="204" spans="1:18" x14ac:dyDescent="0.25">
      <c r="A204" s="12" t="s">
        <v>393</v>
      </c>
      <c r="B204" s="12"/>
      <c r="C204" s="25">
        <v>3722</v>
      </c>
      <c r="D204" s="60">
        <v>6349</v>
      </c>
      <c r="E204" s="227">
        <v>0</v>
      </c>
      <c r="F204" s="18">
        <v>870557.2</v>
      </c>
      <c r="G204" s="227">
        <v>0</v>
      </c>
      <c r="H204" s="18">
        <v>0</v>
      </c>
      <c r="I204" s="227">
        <v>0</v>
      </c>
      <c r="J204" s="18">
        <v>0</v>
      </c>
      <c r="K204" s="52"/>
    </row>
    <row r="205" spans="1:18" x14ac:dyDescent="0.25">
      <c r="A205" s="61" t="s">
        <v>249</v>
      </c>
      <c r="B205" s="62"/>
      <c r="C205" s="63"/>
      <c r="D205" s="64"/>
      <c r="E205" s="266">
        <f>E202+E203+E204</f>
        <v>2147000</v>
      </c>
      <c r="F205" s="65">
        <f>SUM(F202:F204)</f>
        <v>2046141.2</v>
      </c>
      <c r="G205" s="266">
        <f>G202+G203+G204</f>
        <v>1350000</v>
      </c>
      <c r="H205" s="65">
        <f>SUM(H202:H204)</f>
        <v>1382838</v>
      </c>
      <c r="I205" s="266">
        <f>SUM(I202:I204)</f>
        <v>1495000</v>
      </c>
      <c r="J205" s="65">
        <f>SUM(J202:J204)</f>
        <v>0</v>
      </c>
      <c r="K205" s="48"/>
    </row>
    <row r="206" spans="1:18" x14ac:dyDescent="0.25">
      <c r="A206" t="s">
        <v>131</v>
      </c>
      <c r="C206" s="54">
        <v>3745</v>
      </c>
      <c r="D206" s="54">
        <v>5137</v>
      </c>
      <c r="E206" s="271">
        <v>0</v>
      </c>
      <c r="F206" s="18">
        <v>0</v>
      </c>
      <c r="G206" s="271">
        <v>0</v>
      </c>
      <c r="H206" s="213">
        <v>36179</v>
      </c>
      <c r="I206" s="271">
        <v>0</v>
      </c>
      <c r="J206" s="213">
        <v>0</v>
      </c>
    </row>
    <row r="207" spans="1:18" x14ac:dyDescent="0.25">
      <c r="A207" s="12" t="s">
        <v>115</v>
      </c>
      <c r="B207" s="12"/>
      <c r="C207" s="25">
        <v>3745</v>
      </c>
      <c r="D207" s="60">
        <v>5139</v>
      </c>
      <c r="E207" s="227">
        <v>30000</v>
      </c>
      <c r="F207" s="18">
        <v>6428</v>
      </c>
      <c r="G207" s="227">
        <v>0</v>
      </c>
      <c r="H207" s="18">
        <v>140</v>
      </c>
      <c r="I207" s="227">
        <v>20000</v>
      </c>
      <c r="J207" s="18">
        <v>0</v>
      </c>
      <c r="K207" s="52"/>
    </row>
    <row r="208" spans="1:18" x14ac:dyDescent="0.25">
      <c r="A208" s="12" t="s">
        <v>107</v>
      </c>
      <c r="B208" s="12"/>
      <c r="C208" s="25">
        <v>3745</v>
      </c>
      <c r="D208" s="60">
        <v>5169</v>
      </c>
      <c r="E208" s="227">
        <v>20000</v>
      </c>
      <c r="F208" s="18">
        <v>123479</v>
      </c>
      <c r="G208" s="227">
        <v>250000</v>
      </c>
      <c r="H208" s="18">
        <v>402902</v>
      </c>
      <c r="I208" s="227">
        <v>53000</v>
      </c>
      <c r="J208" s="18">
        <v>0</v>
      </c>
      <c r="K208" s="52"/>
      <c r="M208" s="4" t="s">
        <v>414</v>
      </c>
      <c r="O208" s="4" t="s">
        <v>250</v>
      </c>
      <c r="P208" s="4" t="s">
        <v>251</v>
      </c>
    </row>
    <row r="209" spans="1:18" x14ac:dyDescent="0.25">
      <c r="A209" s="12" t="s">
        <v>128</v>
      </c>
      <c r="B209" s="12"/>
      <c r="C209" s="25">
        <v>3745</v>
      </c>
      <c r="D209" s="60">
        <v>6121</v>
      </c>
      <c r="E209" s="227">
        <v>0</v>
      </c>
      <c r="F209" s="18">
        <v>0</v>
      </c>
      <c r="G209" s="227">
        <v>0</v>
      </c>
      <c r="H209" s="18">
        <v>0</v>
      </c>
      <c r="I209" s="227">
        <v>0</v>
      </c>
      <c r="J209" s="18">
        <v>0</v>
      </c>
      <c r="K209" s="52"/>
      <c r="O209" s="4" t="s">
        <v>250</v>
      </c>
    </row>
    <row r="210" spans="1:18" x14ac:dyDescent="0.25">
      <c r="A210" s="61" t="s">
        <v>92</v>
      </c>
      <c r="B210" s="62"/>
      <c r="C210" s="63"/>
      <c r="D210" s="64"/>
      <c r="E210" s="266">
        <f>E208+E207+E209</f>
        <v>50000</v>
      </c>
      <c r="F210" s="65">
        <f>F208+F207+F209</f>
        <v>129907</v>
      </c>
      <c r="G210" s="266">
        <f>G208+G207+G209</f>
        <v>250000</v>
      </c>
      <c r="H210" s="65">
        <f>SUM(H206:H209)</f>
        <v>439221</v>
      </c>
      <c r="I210" s="266">
        <f>SUM(I206:I209)</f>
        <v>73000</v>
      </c>
      <c r="J210" s="65">
        <f>SUM(J206:J209)</f>
        <v>0</v>
      </c>
      <c r="K210" s="48"/>
    </row>
    <row r="211" spans="1:18" x14ac:dyDescent="0.25">
      <c r="A211" s="12" t="s">
        <v>107</v>
      </c>
      <c r="B211" s="12"/>
      <c r="C211" s="25">
        <v>4349</v>
      </c>
      <c r="D211" s="60">
        <v>5169</v>
      </c>
      <c r="E211" s="227">
        <v>10000</v>
      </c>
      <c r="F211" s="18">
        <v>0</v>
      </c>
      <c r="G211" s="227">
        <v>0</v>
      </c>
      <c r="H211" s="18">
        <v>0</v>
      </c>
      <c r="I211" s="227">
        <v>0</v>
      </c>
      <c r="J211" s="18">
        <v>0</v>
      </c>
      <c r="K211" s="52"/>
    </row>
    <row r="212" spans="1:18" x14ac:dyDescent="0.25">
      <c r="A212" s="12" t="s">
        <v>447</v>
      </c>
      <c r="B212" s="12"/>
      <c r="C212" s="25">
        <v>4349</v>
      </c>
      <c r="D212" s="60">
        <v>5222</v>
      </c>
      <c r="E212" s="227">
        <v>0</v>
      </c>
      <c r="F212" s="18">
        <v>0</v>
      </c>
      <c r="G212" s="227">
        <v>0</v>
      </c>
      <c r="H212" s="18">
        <v>2500</v>
      </c>
      <c r="I212" s="227">
        <v>3000</v>
      </c>
      <c r="J212" s="18">
        <v>0</v>
      </c>
      <c r="K212" s="52"/>
    </row>
    <row r="213" spans="1:18" x14ac:dyDescent="0.25">
      <c r="A213" s="12" t="s">
        <v>287</v>
      </c>
      <c r="B213" s="12"/>
      <c r="C213" s="25">
        <v>4349</v>
      </c>
      <c r="D213" s="60">
        <v>5229</v>
      </c>
      <c r="E213" s="227">
        <v>70000</v>
      </c>
      <c r="F213" s="18">
        <v>0</v>
      </c>
      <c r="G213" s="227">
        <v>5000</v>
      </c>
      <c r="H213" s="18">
        <v>5000</v>
      </c>
      <c r="I213" s="227">
        <v>10000</v>
      </c>
      <c r="J213" s="18">
        <v>0</v>
      </c>
      <c r="K213" s="52"/>
      <c r="N213" s="4" t="s">
        <v>365</v>
      </c>
    </row>
    <row r="214" spans="1:18" x14ac:dyDescent="0.25">
      <c r="A214" s="12" t="s">
        <v>184</v>
      </c>
      <c r="B214" s="12"/>
      <c r="C214" s="25">
        <v>4349</v>
      </c>
      <c r="D214" s="60">
        <v>5499</v>
      </c>
      <c r="E214" s="227">
        <v>50000</v>
      </c>
      <c r="F214" s="18">
        <v>41272</v>
      </c>
      <c r="G214" s="227">
        <v>50000</v>
      </c>
      <c r="H214" s="18">
        <v>44847</v>
      </c>
      <c r="I214" s="227">
        <v>50000</v>
      </c>
      <c r="J214" s="18">
        <v>0</v>
      </c>
      <c r="K214" s="52"/>
      <c r="L214" s="4" t="s">
        <v>253</v>
      </c>
      <c r="P214" s="4" t="s">
        <v>252</v>
      </c>
      <c r="R214" s="11" t="s">
        <v>253</v>
      </c>
    </row>
    <row r="215" spans="1:18" x14ac:dyDescent="0.25">
      <c r="A215" s="61" t="s">
        <v>254</v>
      </c>
      <c r="B215" s="62"/>
      <c r="C215" s="63"/>
      <c r="D215" s="64"/>
      <c r="E215" s="266">
        <f t="shared" ref="E215:J215" si="48">SUM(E211:E214)</f>
        <v>130000</v>
      </c>
      <c r="F215" s="65">
        <f t="shared" si="48"/>
        <v>41272</v>
      </c>
      <c r="G215" s="266">
        <f t="shared" si="48"/>
        <v>55000</v>
      </c>
      <c r="H215" s="65">
        <f t="shared" si="48"/>
        <v>52347</v>
      </c>
      <c r="I215" s="266">
        <f t="shared" si="48"/>
        <v>63000</v>
      </c>
      <c r="J215" s="65">
        <f t="shared" si="48"/>
        <v>0</v>
      </c>
      <c r="K215" s="48"/>
    </row>
    <row r="216" spans="1:18" x14ac:dyDescent="0.25">
      <c r="A216" s="12" t="s">
        <v>426</v>
      </c>
      <c r="B216" s="12"/>
      <c r="C216" s="25">
        <v>4350</v>
      </c>
      <c r="D216" s="60">
        <v>5339</v>
      </c>
      <c r="E216" s="227">
        <v>0</v>
      </c>
      <c r="F216" s="18">
        <v>5000</v>
      </c>
      <c r="G216" s="227">
        <v>5000</v>
      </c>
      <c r="H216" s="18">
        <v>0</v>
      </c>
      <c r="I216" s="227">
        <v>5000</v>
      </c>
      <c r="J216" s="18">
        <v>0</v>
      </c>
      <c r="K216" s="52"/>
    </row>
    <row r="217" spans="1:18" x14ac:dyDescent="0.25">
      <c r="A217" s="61" t="s">
        <v>427</v>
      </c>
      <c r="B217" s="61"/>
      <c r="C217" s="74">
        <v>4350</v>
      </c>
      <c r="D217" s="75"/>
      <c r="E217" s="266">
        <f t="shared" ref="E217:H217" si="49">E216</f>
        <v>0</v>
      </c>
      <c r="F217" s="65">
        <f t="shared" si="49"/>
        <v>5000</v>
      </c>
      <c r="G217" s="266">
        <f>G216</f>
        <v>5000</v>
      </c>
      <c r="H217" s="65">
        <f t="shared" si="49"/>
        <v>0</v>
      </c>
      <c r="I217" s="266">
        <f>I216</f>
        <v>5000</v>
      </c>
      <c r="J217" s="65">
        <f t="shared" ref="J217" si="50">J216</f>
        <v>0</v>
      </c>
      <c r="K217" s="48"/>
    </row>
    <row r="218" spans="1:18" x14ac:dyDescent="0.25">
      <c r="A218" s="12" t="s">
        <v>389</v>
      </c>
      <c r="B218" s="12"/>
      <c r="C218" s="25">
        <v>4359</v>
      </c>
      <c r="D218" s="60">
        <v>5223</v>
      </c>
      <c r="E218" s="227">
        <v>0</v>
      </c>
      <c r="F218" s="18">
        <v>70000</v>
      </c>
      <c r="G218" s="227">
        <v>70000</v>
      </c>
      <c r="H218" s="18">
        <v>70000</v>
      </c>
      <c r="I218" s="227">
        <v>60000</v>
      </c>
      <c r="J218" s="18">
        <v>0</v>
      </c>
      <c r="K218" s="52"/>
      <c r="L218" s="4" t="s">
        <v>469</v>
      </c>
      <c r="M218" s="4" t="s">
        <v>418</v>
      </c>
    </row>
    <row r="219" spans="1:18" x14ac:dyDescent="0.25">
      <c r="A219" s="61" t="s">
        <v>396</v>
      </c>
      <c r="B219" s="61"/>
      <c r="C219" s="74">
        <v>4359</v>
      </c>
      <c r="D219" s="75"/>
      <c r="E219" s="266">
        <f>E218</f>
        <v>0</v>
      </c>
      <c r="F219" s="65">
        <f>SUM(F218)</f>
        <v>70000</v>
      </c>
      <c r="G219" s="266">
        <f>SUM(G218)</f>
        <v>70000</v>
      </c>
      <c r="H219" s="65">
        <f>SUM(H218)</f>
        <v>70000</v>
      </c>
      <c r="I219" s="266">
        <f>SUM(I218)</f>
        <v>60000</v>
      </c>
      <c r="J219" s="65">
        <f>SUM(J218)</f>
        <v>0</v>
      </c>
      <c r="K219" s="48"/>
    </row>
    <row r="220" spans="1:18" x14ac:dyDescent="0.25">
      <c r="A220" s="12" t="s">
        <v>394</v>
      </c>
      <c r="B220" s="12"/>
      <c r="C220" s="25">
        <v>5212</v>
      </c>
      <c r="D220" s="60">
        <v>5901</v>
      </c>
      <c r="E220" s="235">
        <v>10000</v>
      </c>
      <c r="F220" s="30">
        <v>0</v>
      </c>
      <c r="G220" s="235">
        <v>10000</v>
      </c>
      <c r="H220" s="30">
        <v>0</v>
      </c>
      <c r="I220" s="235">
        <v>10000</v>
      </c>
      <c r="J220" s="30">
        <v>0</v>
      </c>
      <c r="K220" s="48"/>
    </row>
    <row r="221" spans="1:18" x14ac:dyDescent="0.25">
      <c r="A221" s="61" t="s">
        <v>395</v>
      </c>
      <c r="B221" s="62"/>
      <c r="C221" s="63"/>
      <c r="D221" s="64"/>
      <c r="E221" s="266">
        <f t="shared" ref="E221:H221" si="51">E220</f>
        <v>10000</v>
      </c>
      <c r="F221" s="65">
        <f t="shared" si="51"/>
        <v>0</v>
      </c>
      <c r="G221" s="266">
        <f t="shared" si="51"/>
        <v>10000</v>
      </c>
      <c r="H221" s="65">
        <f t="shared" si="51"/>
        <v>0</v>
      </c>
      <c r="I221" s="266">
        <f t="shared" ref="I221:J221" si="52">I220</f>
        <v>10000</v>
      </c>
      <c r="J221" s="65">
        <f t="shared" si="52"/>
        <v>0</v>
      </c>
      <c r="K221" s="48"/>
    </row>
    <row r="222" spans="1:18" x14ac:dyDescent="0.25">
      <c r="A222" s="12" t="s">
        <v>218</v>
      </c>
      <c r="B222" s="12"/>
      <c r="C222" s="25">
        <v>5272</v>
      </c>
      <c r="D222" s="60">
        <v>5909</v>
      </c>
      <c r="E222" s="227">
        <v>0</v>
      </c>
      <c r="F222" s="18">
        <v>0</v>
      </c>
      <c r="G222" s="227">
        <v>0</v>
      </c>
      <c r="H222" s="18">
        <v>0</v>
      </c>
      <c r="I222" s="227">
        <v>0</v>
      </c>
      <c r="J222" s="18">
        <v>0</v>
      </c>
      <c r="K222" s="52"/>
      <c r="R222" s="11" t="s">
        <v>255</v>
      </c>
    </row>
    <row r="223" spans="1:18" x14ac:dyDescent="0.25">
      <c r="A223" s="61" t="s">
        <v>256</v>
      </c>
      <c r="B223" s="61"/>
      <c r="C223" s="74"/>
      <c r="D223" s="75"/>
      <c r="E223" s="266">
        <f t="shared" ref="E223:H223" si="53">E222</f>
        <v>0</v>
      </c>
      <c r="F223" s="65">
        <f t="shared" si="53"/>
        <v>0</v>
      </c>
      <c r="G223" s="266">
        <f t="shared" si="53"/>
        <v>0</v>
      </c>
      <c r="H223" s="65">
        <f t="shared" si="53"/>
        <v>0</v>
      </c>
      <c r="I223" s="266">
        <f t="shared" ref="I223:J223" si="54">I222</f>
        <v>0</v>
      </c>
      <c r="J223" s="65">
        <f t="shared" si="54"/>
        <v>0</v>
      </c>
      <c r="K223" s="48"/>
    </row>
    <row r="224" spans="1:18" x14ac:dyDescent="0.25">
      <c r="A224" s="12" t="s">
        <v>257</v>
      </c>
      <c r="B224" s="12"/>
      <c r="C224" s="25">
        <v>5512</v>
      </c>
      <c r="D224" s="60">
        <v>5019</v>
      </c>
      <c r="E224" s="227">
        <v>12000</v>
      </c>
      <c r="F224" s="18">
        <v>11535</v>
      </c>
      <c r="G224" s="227">
        <v>12000</v>
      </c>
      <c r="H224" s="18">
        <v>14530</v>
      </c>
      <c r="I224" s="227">
        <v>15000</v>
      </c>
      <c r="J224" s="18">
        <v>0</v>
      </c>
      <c r="K224" s="52"/>
    </row>
    <row r="225" spans="1:18" x14ac:dyDescent="0.25">
      <c r="A225" s="12" t="s">
        <v>258</v>
      </c>
      <c r="B225" s="12"/>
      <c r="C225" s="25">
        <v>5512</v>
      </c>
      <c r="D225" s="60">
        <v>5039</v>
      </c>
      <c r="E225" s="227">
        <v>0</v>
      </c>
      <c r="F225" s="18">
        <v>0</v>
      </c>
      <c r="G225" s="227">
        <v>0</v>
      </c>
      <c r="H225" s="18">
        <v>0</v>
      </c>
      <c r="I225" s="227">
        <v>0</v>
      </c>
      <c r="J225" s="18">
        <v>0</v>
      </c>
      <c r="K225" s="52"/>
    </row>
    <row r="226" spans="1:18" x14ac:dyDescent="0.25">
      <c r="A226" s="12" t="s">
        <v>226</v>
      </c>
      <c r="B226" s="12"/>
      <c r="C226" s="25">
        <v>5512</v>
      </c>
      <c r="D226" s="60">
        <v>5134</v>
      </c>
      <c r="E226" s="227">
        <v>80000</v>
      </c>
      <c r="F226" s="18">
        <v>1593</v>
      </c>
      <c r="G226" s="227">
        <v>2000</v>
      </c>
      <c r="H226" s="18">
        <v>5435</v>
      </c>
      <c r="I226" s="227">
        <v>3000</v>
      </c>
      <c r="J226" s="18">
        <v>0</v>
      </c>
      <c r="K226" s="52"/>
      <c r="N226" s="4" t="s">
        <v>359</v>
      </c>
      <c r="O226" s="4" t="s">
        <v>259</v>
      </c>
    </row>
    <row r="227" spans="1:18" x14ac:dyDescent="0.25">
      <c r="A227" s="78" t="s">
        <v>170</v>
      </c>
      <c r="B227" s="78"/>
      <c r="C227" s="79">
        <v>5512</v>
      </c>
      <c r="D227" s="80">
        <v>5136</v>
      </c>
      <c r="E227" s="227">
        <v>1000</v>
      </c>
      <c r="F227" s="18">
        <v>330</v>
      </c>
      <c r="G227" s="227">
        <v>1000</v>
      </c>
      <c r="H227" s="18">
        <v>330</v>
      </c>
      <c r="I227" s="227">
        <v>1000</v>
      </c>
      <c r="J227" s="18">
        <v>0</v>
      </c>
      <c r="K227" s="52"/>
    </row>
    <row r="228" spans="1:18" x14ac:dyDescent="0.25">
      <c r="A228" s="12" t="s">
        <v>131</v>
      </c>
      <c r="B228" s="12"/>
      <c r="C228" s="25">
        <v>5512</v>
      </c>
      <c r="D228" s="60">
        <v>5137</v>
      </c>
      <c r="E228" s="227">
        <v>15000</v>
      </c>
      <c r="F228" s="18">
        <v>180790</v>
      </c>
      <c r="G228" s="227">
        <v>80000</v>
      </c>
      <c r="H228" s="18">
        <v>131450</v>
      </c>
      <c r="I228" s="227">
        <v>55000</v>
      </c>
      <c r="J228" s="18">
        <v>0</v>
      </c>
      <c r="K228" s="52"/>
      <c r="O228" s="4" t="s">
        <v>260</v>
      </c>
      <c r="P228" s="4" t="s">
        <v>261</v>
      </c>
      <c r="R228" s="11" t="s">
        <v>262</v>
      </c>
    </row>
    <row r="229" spans="1:18" x14ac:dyDescent="0.25">
      <c r="A229" s="12" t="s">
        <v>115</v>
      </c>
      <c r="B229" s="12"/>
      <c r="C229" s="25">
        <v>5512</v>
      </c>
      <c r="D229" s="60">
        <v>5139</v>
      </c>
      <c r="E229" s="227">
        <v>10000</v>
      </c>
      <c r="F229" s="18">
        <v>1447</v>
      </c>
      <c r="G229" s="227">
        <v>2000</v>
      </c>
      <c r="H229" s="18">
        <v>4923</v>
      </c>
      <c r="I229" s="227">
        <v>6000</v>
      </c>
      <c r="J229" s="18">
        <v>0</v>
      </c>
      <c r="K229" s="52"/>
    </row>
    <row r="230" spans="1:18" x14ac:dyDescent="0.25">
      <c r="A230" s="12" t="s">
        <v>166</v>
      </c>
      <c r="B230" s="12"/>
      <c r="C230" s="25">
        <v>5512</v>
      </c>
      <c r="D230" s="60">
        <v>5153</v>
      </c>
      <c r="E230" s="227">
        <v>10000</v>
      </c>
      <c r="F230" s="18">
        <v>18535</v>
      </c>
      <c r="G230" s="227">
        <v>19000</v>
      </c>
      <c r="H230" s="18">
        <v>15572</v>
      </c>
      <c r="I230" s="227">
        <v>17000</v>
      </c>
      <c r="J230" s="18">
        <v>0</v>
      </c>
      <c r="K230" s="52"/>
    </row>
    <row r="231" spans="1:18" x14ac:dyDescent="0.25">
      <c r="A231" s="12" t="s">
        <v>167</v>
      </c>
      <c r="B231" s="12"/>
      <c r="C231" s="25">
        <v>5512</v>
      </c>
      <c r="D231" s="60">
        <v>5154</v>
      </c>
      <c r="E231" s="227">
        <v>6000</v>
      </c>
      <c r="F231" s="18">
        <v>4392</v>
      </c>
      <c r="G231" s="227">
        <v>6000</v>
      </c>
      <c r="H231" s="18">
        <v>3621</v>
      </c>
      <c r="I231" s="227">
        <v>5000</v>
      </c>
      <c r="J231" s="18">
        <v>0</v>
      </c>
      <c r="K231" s="52"/>
    </row>
    <row r="232" spans="1:18" x14ac:dyDescent="0.25">
      <c r="A232" s="12" t="s">
        <v>199</v>
      </c>
      <c r="B232" s="12"/>
      <c r="C232" s="25">
        <v>5512</v>
      </c>
      <c r="D232" s="60">
        <v>5156</v>
      </c>
      <c r="E232" s="227">
        <v>14000</v>
      </c>
      <c r="F232" s="18">
        <v>11633</v>
      </c>
      <c r="G232" s="227">
        <v>14000</v>
      </c>
      <c r="H232" s="18">
        <v>13955</v>
      </c>
      <c r="I232" s="227">
        <v>16000</v>
      </c>
      <c r="J232" s="18">
        <v>0</v>
      </c>
      <c r="K232" s="52"/>
    </row>
    <row r="233" spans="1:18" x14ac:dyDescent="0.25">
      <c r="A233" s="12" t="s">
        <v>136</v>
      </c>
      <c r="B233" s="12"/>
      <c r="C233" s="25">
        <v>5512</v>
      </c>
      <c r="D233" s="60">
        <v>5162</v>
      </c>
      <c r="E233" s="227">
        <v>5000</v>
      </c>
      <c r="F233" s="18">
        <v>3173</v>
      </c>
      <c r="G233" s="227">
        <v>5000</v>
      </c>
      <c r="H233" s="18">
        <v>2879</v>
      </c>
      <c r="I233" s="227">
        <v>4000</v>
      </c>
      <c r="J233" s="18">
        <v>0</v>
      </c>
      <c r="K233" s="52"/>
    </row>
    <row r="234" spans="1:18" x14ac:dyDescent="0.25">
      <c r="A234" s="12" t="s">
        <v>231</v>
      </c>
      <c r="B234" s="12"/>
      <c r="C234" s="25">
        <v>5512</v>
      </c>
      <c r="D234" s="60">
        <v>5163</v>
      </c>
      <c r="E234" s="227">
        <v>9000</v>
      </c>
      <c r="F234" s="18">
        <v>7750</v>
      </c>
      <c r="G234" s="227">
        <v>8000</v>
      </c>
      <c r="H234" s="18">
        <v>16081</v>
      </c>
      <c r="I234" s="227">
        <v>16000</v>
      </c>
      <c r="J234" s="18">
        <v>0</v>
      </c>
      <c r="K234" s="52"/>
      <c r="R234" s="11" t="s">
        <v>263</v>
      </c>
    </row>
    <row r="235" spans="1:18" x14ac:dyDescent="0.25">
      <c r="A235" s="12" t="s">
        <v>264</v>
      </c>
      <c r="B235" s="12"/>
      <c r="C235" s="25">
        <v>5512</v>
      </c>
      <c r="D235" s="60">
        <v>5167</v>
      </c>
      <c r="E235" s="227">
        <v>10000</v>
      </c>
      <c r="F235" s="18">
        <v>10726</v>
      </c>
      <c r="G235" s="227">
        <v>15000</v>
      </c>
      <c r="H235" s="18">
        <v>32257</v>
      </c>
      <c r="I235" s="227">
        <v>50000</v>
      </c>
      <c r="J235" s="18">
        <v>0</v>
      </c>
      <c r="K235" s="52"/>
    </row>
    <row r="236" spans="1:18" x14ac:dyDescent="0.25">
      <c r="A236" s="12" t="s">
        <v>107</v>
      </c>
      <c r="B236" s="12"/>
      <c r="C236" s="25">
        <v>5512</v>
      </c>
      <c r="D236" s="60">
        <v>5169</v>
      </c>
      <c r="E236" s="227">
        <v>20000</v>
      </c>
      <c r="F236" s="18">
        <v>34955</v>
      </c>
      <c r="G236" s="227">
        <v>20000</v>
      </c>
      <c r="H236" s="18">
        <v>34079</v>
      </c>
      <c r="I236" s="227">
        <v>52000</v>
      </c>
      <c r="J236" s="18">
        <v>0</v>
      </c>
      <c r="K236" s="52"/>
    </row>
    <row r="237" spans="1:18" x14ac:dyDescent="0.25">
      <c r="A237" s="12" t="s">
        <v>121</v>
      </c>
      <c r="B237" s="12"/>
      <c r="C237" s="25">
        <v>5512</v>
      </c>
      <c r="D237" s="60">
        <v>5171</v>
      </c>
      <c r="E237" s="227">
        <v>25000</v>
      </c>
      <c r="F237" s="18">
        <v>19857</v>
      </c>
      <c r="G237" s="227">
        <v>25000</v>
      </c>
      <c r="H237" s="18">
        <v>48220</v>
      </c>
      <c r="I237" s="227">
        <v>30000</v>
      </c>
      <c r="J237" s="18">
        <v>0</v>
      </c>
      <c r="K237" s="52"/>
      <c r="P237" s="4" t="s">
        <v>265</v>
      </c>
      <c r="Q237" s="11" t="s">
        <v>266</v>
      </c>
    </row>
    <row r="238" spans="1:18" x14ac:dyDescent="0.25">
      <c r="A238" s="12" t="s">
        <v>243</v>
      </c>
      <c r="B238" s="12"/>
      <c r="C238" s="25">
        <v>5512</v>
      </c>
      <c r="D238" s="60">
        <v>6123</v>
      </c>
      <c r="E238" s="227">
        <v>450000</v>
      </c>
      <c r="F238" s="18">
        <v>0</v>
      </c>
      <c r="G238" s="227">
        <v>450000</v>
      </c>
      <c r="H238" s="18">
        <v>932784</v>
      </c>
      <c r="I238" s="227">
        <v>0</v>
      </c>
      <c r="J238" s="18">
        <v>0</v>
      </c>
      <c r="K238" s="52"/>
      <c r="M238" s="4" t="s">
        <v>417</v>
      </c>
      <c r="N238" s="4" t="s">
        <v>355</v>
      </c>
      <c r="O238" s="4" t="s">
        <v>267</v>
      </c>
      <c r="P238" s="4" t="s">
        <v>268</v>
      </c>
    </row>
    <row r="239" spans="1:18" x14ac:dyDescent="0.25">
      <c r="A239" s="12" t="s">
        <v>241</v>
      </c>
      <c r="B239" s="12"/>
      <c r="C239" s="25">
        <v>5512</v>
      </c>
      <c r="D239" s="60">
        <v>5365</v>
      </c>
      <c r="E239" s="227">
        <v>0</v>
      </c>
      <c r="F239" s="18">
        <v>0</v>
      </c>
      <c r="G239" s="227">
        <v>0</v>
      </c>
      <c r="H239" s="18">
        <v>800</v>
      </c>
      <c r="I239" s="227">
        <v>0</v>
      </c>
      <c r="J239" s="18">
        <v>0</v>
      </c>
      <c r="K239" s="52"/>
    </row>
    <row r="240" spans="1:18" x14ac:dyDescent="0.25">
      <c r="A240" s="61" t="s">
        <v>269</v>
      </c>
      <c r="B240" s="62"/>
      <c r="C240" s="63"/>
      <c r="D240" s="64"/>
      <c r="E240" s="266">
        <f t="shared" ref="E240:H240" si="55">SUM(E224:E239)</f>
        <v>667000</v>
      </c>
      <c r="F240" s="65">
        <f t="shared" si="55"/>
        <v>306716</v>
      </c>
      <c r="G240" s="266">
        <f>SUM(G224:G239)</f>
        <v>659000</v>
      </c>
      <c r="H240" s="65">
        <f t="shared" si="55"/>
        <v>1256916</v>
      </c>
      <c r="I240" s="266">
        <f>SUM(I224:I239)</f>
        <v>270000</v>
      </c>
      <c r="J240" s="65">
        <f t="shared" ref="J240" si="56">SUM(J224:J239)</f>
        <v>0</v>
      </c>
      <c r="K240" s="48"/>
    </row>
    <row r="241" spans="1:17" x14ac:dyDescent="0.25">
      <c r="A241" s="12" t="s">
        <v>161</v>
      </c>
      <c r="B241" s="12"/>
      <c r="C241" s="25">
        <v>6112</v>
      </c>
      <c r="D241" s="60">
        <v>5021</v>
      </c>
      <c r="E241" s="227">
        <v>0</v>
      </c>
      <c r="F241" s="18">
        <v>0</v>
      </c>
      <c r="G241" s="227">
        <v>0</v>
      </c>
      <c r="H241" s="18">
        <v>0</v>
      </c>
      <c r="I241" s="227">
        <v>0</v>
      </c>
      <c r="J241" s="18">
        <v>0</v>
      </c>
      <c r="K241" s="52"/>
    </row>
    <row r="242" spans="1:17" x14ac:dyDescent="0.25">
      <c r="A242" s="12" t="s">
        <v>270</v>
      </c>
      <c r="B242" s="12"/>
      <c r="C242" s="25">
        <v>6112</v>
      </c>
      <c r="D242" s="60">
        <v>5023</v>
      </c>
      <c r="E242" s="227">
        <v>903000</v>
      </c>
      <c r="F242" s="18">
        <v>902485</v>
      </c>
      <c r="G242" s="227">
        <v>1060000</v>
      </c>
      <c r="H242" s="18">
        <v>1049916</v>
      </c>
      <c r="I242" s="227">
        <v>1133000</v>
      </c>
      <c r="J242" s="18">
        <v>0</v>
      </c>
      <c r="K242" s="52"/>
    </row>
    <row r="243" spans="1:17" x14ac:dyDescent="0.25">
      <c r="A243" s="12" t="s">
        <v>271</v>
      </c>
      <c r="B243" s="12"/>
      <c r="C243" s="25">
        <v>6112</v>
      </c>
      <c r="D243" s="60">
        <v>5031</v>
      </c>
      <c r="E243" s="227">
        <v>136600</v>
      </c>
      <c r="F243" s="18">
        <v>136533</v>
      </c>
      <c r="G243" s="227">
        <v>160000</v>
      </c>
      <c r="H243" s="18">
        <v>153509</v>
      </c>
      <c r="I243" s="227">
        <v>160000</v>
      </c>
      <c r="J243" s="18">
        <v>0</v>
      </c>
      <c r="K243" s="52"/>
    </row>
    <row r="244" spans="1:17" x14ac:dyDescent="0.25">
      <c r="A244" s="12" t="s">
        <v>272</v>
      </c>
      <c r="B244" s="12"/>
      <c r="C244" s="25">
        <v>6112</v>
      </c>
      <c r="D244" s="60">
        <v>5032</v>
      </c>
      <c r="E244" s="227">
        <v>81500</v>
      </c>
      <c r="F244" s="18">
        <v>81386</v>
      </c>
      <c r="G244" s="227">
        <v>95000</v>
      </c>
      <c r="H244" s="18">
        <v>88903</v>
      </c>
      <c r="I244" s="227">
        <v>95000</v>
      </c>
      <c r="J244" s="18">
        <v>0</v>
      </c>
      <c r="K244" s="52"/>
    </row>
    <row r="245" spans="1:17" x14ac:dyDescent="0.25">
      <c r="A245" s="12" t="s">
        <v>199</v>
      </c>
      <c r="B245" s="12"/>
      <c r="C245" s="25">
        <v>6112</v>
      </c>
      <c r="D245" s="60">
        <v>5156</v>
      </c>
      <c r="E245" s="227">
        <v>5000</v>
      </c>
      <c r="F245" s="18">
        <v>4693</v>
      </c>
      <c r="G245" s="227">
        <v>5000</v>
      </c>
      <c r="H245" s="18">
        <v>4103</v>
      </c>
      <c r="I245" s="227">
        <v>5000</v>
      </c>
      <c r="J245" s="18">
        <v>0</v>
      </c>
      <c r="K245" s="52"/>
    </row>
    <row r="246" spans="1:17" x14ac:dyDescent="0.25">
      <c r="A246" s="12" t="s">
        <v>264</v>
      </c>
      <c r="B246" s="12"/>
      <c r="C246" s="25">
        <v>6112</v>
      </c>
      <c r="D246" s="60">
        <v>5167</v>
      </c>
      <c r="E246" s="227">
        <v>5000</v>
      </c>
      <c r="F246" s="18">
        <v>590</v>
      </c>
      <c r="G246" s="227">
        <v>6000</v>
      </c>
      <c r="H246" s="18">
        <v>6280</v>
      </c>
      <c r="I246" s="227">
        <v>6000</v>
      </c>
      <c r="J246" s="18">
        <v>0</v>
      </c>
      <c r="K246" s="52"/>
    </row>
    <row r="247" spans="1:17" x14ac:dyDescent="0.25">
      <c r="A247" s="12" t="s">
        <v>107</v>
      </c>
      <c r="B247" s="12"/>
      <c r="C247" s="25">
        <v>6112</v>
      </c>
      <c r="D247" s="60">
        <v>5169</v>
      </c>
      <c r="E247" s="227">
        <v>0</v>
      </c>
      <c r="F247" s="18">
        <v>0</v>
      </c>
      <c r="G247" s="227">
        <v>0</v>
      </c>
      <c r="H247" s="18">
        <v>0</v>
      </c>
      <c r="I247" s="227">
        <v>0</v>
      </c>
      <c r="J247" s="18">
        <v>0</v>
      </c>
      <c r="K247" s="52"/>
    </row>
    <row r="248" spans="1:17" x14ac:dyDescent="0.25">
      <c r="A248" s="12" t="s">
        <v>169</v>
      </c>
      <c r="B248" s="12"/>
      <c r="C248" s="25">
        <v>6112</v>
      </c>
      <c r="D248" s="60">
        <v>5173</v>
      </c>
      <c r="E248" s="227">
        <v>0</v>
      </c>
      <c r="F248" s="18">
        <v>0</v>
      </c>
      <c r="G248" s="227">
        <v>2000</v>
      </c>
      <c r="H248" s="18">
        <v>0</v>
      </c>
      <c r="I248" s="227">
        <v>2000</v>
      </c>
      <c r="J248" s="18">
        <v>0</v>
      </c>
      <c r="K248" s="52"/>
    </row>
    <row r="249" spans="1:17" x14ac:dyDescent="0.25">
      <c r="A249" s="12" t="s">
        <v>174</v>
      </c>
      <c r="B249" s="12"/>
      <c r="C249" s="25">
        <v>6112</v>
      </c>
      <c r="D249" s="60">
        <v>5175</v>
      </c>
      <c r="E249" s="227">
        <v>0</v>
      </c>
      <c r="F249" s="18">
        <v>0</v>
      </c>
      <c r="G249" s="227">
        <v>5000</v>
      </c>
      <c r="H249" s="18">
        <v>3795</v>
      </c>
      <c r="I249" s="227">
        <v>5000</v>
      </c>
      <c r="J249" s="18">
        <v>0</v>
      </c>
      <c r="K249" s="52"/>
    </row>
    <row r="250" spans="1:17" x14ac:dyDescent="0.25">
      <c r="A250" s="61" t="s">
        <v>273</v>
      </c>
      <c r="B250" s="62"/>
      <c r="C250" s="63"/>
      <c r="D250" s="64"/>
      <c r="E250" s="266">
        <f t="shared" ref="E250:H250" si="57">SUM(E241:E249)</f>
        <v>1131100</v>
      </c>
      <c r="F250" s="65">
        <f t="shared" si="57"/>
        <v>1125687</v>
      </c>
      <c r="G250" s="266">
        <f>SUM(G241:G249)</f>
        <v>1333000</v>
      </c>
      <c r="H250" s="65">
        <f t="shared" si="57"/>
        <v>1306506</v>
      </c>
      <c r="I250" s="266">
        <f>SUM(I241:I249)</f>
        <v>1406000</v>
      </c>
      <c r="J250" s="65">
        <f t="shared" ref="J250" si="58">SUM(J241:J249)</f>
        <v>0</v>
      </c>
      <c r="K250" s="48"/>
      <c r="Q250" s="81"/>
    </row>
    <row r="251" spans="1:17" x14ac:dyDescent="0.25">
      <c r="A251" s="12" t="s">
        <v>161</v>
      </c>
      <c r="B251" s="12"/>
      <c r="C251" s="25">
        <v>6114</v>
      </c>
      <c r="D251" s="60">
        <v>5021</v>
      </c>
      <c r="E251" s="227">
        <v>0</v>
      </c>
      <c r="F251" s="18">
        <v>22633</v>
      </c>
      <c r="G251" s="227">
        <v>0</v>
      </c>
      <c r="H251" s="18">
        <v>0</v>
      </c>
      <c r="I251" s="227">
        <v>0</v>
      </c>
      <c r="J251" s="18">
        <v>0</v>
      </c>
      <c r="K251" s="52"/>
    </row>
    <row r="252" spans="1:17" x14ac:dyDescent="0.25">
      <c r="A252" s="12" t="s">
        <v>272</v>
      </c>
      <c r="B252" s="12"/>
      <c r="C252" s="25">
        <v>6114</v>
      </c>
      <c r="D252" s="60">
        <v>5032</v>
      </c>
      <c r="E252" s="227">
        <v>0</v>
      </c>
      <c r="F252" s="18">
        <v>0</v>
      </c>
      <c r="G252" s="227">
        <v>0</v>
      </c>
      <c r="H252" s="18">
        <v>0</v>
      </c>
      <c r="I252" s="227">
        <v>0</v>
      </c>
      <c r="J252" s="18">
        <v>0</v>
      </c>
      <c r="K252" s="52"/>
    </row>
    <row r="253" spans="1:17" x14ac:dyDescent="0.25">
      <c r="A253" s="12" t="s">
        <v>131</v>
      </c>
      <c r="B253" s="12"/>
      <c r="C253" s="25">
        <v>6114</v>
      </c>
      <c r="D253" s="60">
        <v>5137</v>
      </c>
      <c r="E253" s="227">
        <v>0</v>
      </c>
      <c r="F253" s="18">
        <v>0</v>
      </c>
      <c r="G253" s="227">
        <v>0</v>
      </c>
      <c r="H253" s="18">
        <v>0</v>
      </c>
      <c r="I253" s="227">
        <v>0</v>
      </c>
      <c r="J253" s="18">
        <v>0</v>
      </c>
      <c r="K253" s="52"/>
    </row>
    <row r="254" spans="1:17" x14ac:dyDescent="0.25">
      <c r="A254" s="12" t="s">
        <v>115</v>
      </c>
      <c r="B254" s="12"/>
      <c r="C254" s="25">
        <v>6114</v>
      </c>
      <c r="D254" s="60">
        <v>5139</v>
      </c>
      <c r="E254" s="227">
        <v>0</v>
      </c>
      <c r="F254" s="18">
        <v>1899</v>
      </c>
      <c r="G254" s="227">
        <v>0</v>
      </c>
      <c r="H254" s="18">
        <v>0</v>
      </c>
      <c r="I254" s="227">
        <v>0</v>
      </c>
      <c r="J254" s="18">
        <v>0</v>
      </c>
      <c r="K254" s="52"/>
    </row>
    <row r="255" spans="1:17" x14ac:dyDescent="0.25">
      <c r="A255" s="12" t="s">
        <v>166</v>
      </c>
      <c r="B255" s="12"/>
      <c r="C255" s="25">
        <v>6114</v>
      </c>
      <c r="D255" s="60">
        <v>5153</v>
      </c>
      <c r="E255" s="227">
        <v>0</v>
      </c>
      <c r="F255" s="18">
        <v>0</v>
      </c>
      <c r="G255" s="227">
        <v>0</v>
      </c>
      <c r="H255" s="18">
        <v>0</v>
      </c>
      <c r="I255" s="227">
        <v>0</v>
      </c>
      <c r="J255" s="18">
        <v>0</v>
      </c>
      <c r="K255" s="52"/>
    </row>
    <row r="256" spans="1:17" x14ac:dyDescent="0.25">
      <c r="A256" s="12" t="s">
        <v>104</v>
      </c>
      <c r="B256" s="12"/>
      <c r="C256" s="25">
        <v>6114</v>
      </c>
      <c r="D256" s="60">
        <v>5164</v>
      </c>
      <c r="E256" s="227">
        <v>0</v>
      </c>
      <c r="F256" s="18">
        <v>0</v>
      </c>
      <c r="G256" s="227">
        <v>0</v>
      </c>
      <c r="H256" s="18">
        <v>0</v>
      </c>
      <c r="I256" s="227">
        <v>0</v>
      </c>
      <c r="J256" s="18">
        <v>0</v>
      </c>
      <c r="K256" s="52"/>
    </row>
    <row r="257" spans="1:18" x14ac:dyDescent="0.25">
      <c r="A257" s="12" t="s">
        <v>107</v>
      </c>
      <c r="B257" s="12"/>
      <c r="C257" s="25">
        <v>6114</v>
      </c>
      <c r="D257" s="60">
        <v>5169</v>
      </c>
      <c r="E257" s="227">
        <v>0</v>
      </c>
      <c r="F257" s="18">
        <v>0</v>
      </c>
      <c r="G257" s="227">
        <v>0</v>
      </c>
      <c r="H257" s="18">
        <v>0</v>
      </c>
      <c r="I257" s="227">
        <v>0</v>
      </c>
      <c r="J257" s="18">
        <v>0</v>
      </c>
      <c r="K257" s="52"/>
    </row>
    <row r="258" spans="1:18" x14ac:dyDescent="0.25">
      <c r="A258" s="12" t="s">
        <v>169</v>
      </c>
      <c r="B258" s="12"/>
      <c r="C258" s="25">
        <v>6114</v>
      </c>
      <c r="D258" s="60">
        <v>5173</v>
      </c>
      <c r="E258" s="227">
        <v>0</v>
      </c>
      <c r="F258" s="18">
        <v>573</v>
      </c>
      <c r="G258" s="227">
        <v>0</v>
      </c>
      <c r="H258" s="18">
        <v>0</v>
      </c>
      <c r="I258" s="227">
        <v>0</v>
      </c>
      <c r="J258" s="18">
        <v>0</v>
      </c>
      <c r="K258" s="52"/>
    </row>
    <row r="259" spans="1:18" x14ac:dyDescent="0.25">
      <c r="A259" s="12" t="s">
        <v>174</v>
      </c>
      <c r="B259" s="12"/>
      <c r="C259" s="25">
        <v>6114</v>
      </c>
      <c r="D259" s="60">
        <v>5175</v>
      </c>
      <c r="E259" s="227">
        <v>0</v>
      </c>
      <c r="F259" s="18">
        <v>1440</v>
      </c>
      <c r="G259" s="227">
        <v>0</v>
      </c>
      <c r="H259" s="18">
        <v>0</v>
      </c>
      <c r="I259" s="227">
        <v>0</v>
      </c>
      <c r="J259" s="18">
        <v>0</v>
      </c>
      <c r="K259" s="52"/>
    </row>
    <row r="260" spans="1:18" s="88" customFormat="1" x14ac:dyDescent="0.25">
      <c r="A260" s="82" t="s">
        <v>274</v>
      </c>
      <c r="B260" s="83"/>
      <c r="C260" s="84"/>
      <c r="D260" s="85"/>
      <c r="E260" s="266">
        <f t="shared" ref="E260:H260" si="59">SUM(E251:E259)</f>
        <v>0</v>
      </c>
      <c r="F260" s="65">
        <f t="shared" si="59"/>
        <v>26545</v>
      </c>
      <c r="G260" s="266">
        <f>SUM(G251:G259)</f>
        <v>0</v>
      </c>
      <c r="H260" s="65">
        <f t="shared" si="59"/>
        <v>0</v>
      </c>
      <c r="I260" s="266">
        <f>SUM(I251:I259)</f>
        <v>0</v>
      </c>
      <c r="J260" s="65">
        <f t="shared" ref="J260" si="60">SUM(J251:J259)</f>
        <v>0</v>
      </c>
      <c r="K260" s="48"/>
      <c r="L260" s="86"/>
      <c r="M260" s="86"/>
      <c r="N260" s="86"/>
      <c r="O260" s="86"/>
      <c r="P260" s="86"/>
      <c r="Q260" s="87"/>
      <c r="R260" s="87"/>
    </row>
    <row r="261" spans="1:18" x14ac:dyDescent="0.25">
      <c r="A261" s="12" t="s">
        <v>161</v>
      </c>
      <c r="B261" s="12"/>
      <c r="C261" s="25">
        <v>6115</v>
      </c>
      <c r="D261" s="60">
        <v>5021</v>
      </c>
      <c r="E261" s="227">
        <v>0</v>
      </c>
      <c r="F261" s="18">
        <v>0</v>
      </c>
      <c r="G261" s="227">
        <v>0</v>
      </c>
      <c r="H261" s="18">
        <v>30707</v>
      </c>
      <c r="I261" s="227">
        <v>0</v>
      </c>
      <c r="J261" s="18">
        <v>0</v>
      </c>
      <c r="K261" s="52"/>
    </row>
    <row r="262" spans="1:18" x14ac:dyDescent="0.25">
      <c r="A262" s="12" t="s">
        <v>272</v>
      </c>
      <c r="B262" s="12"/>
      <c r="C262" s="25">
        <v>6115</v>
      </c>
      <c r="D262" s="60">
        <v>5032</v>
      </c>
      <c r="E262" s="227">
        <v>0</v>
      </c>
      <c r="F262" s="18">
        <v>0</v>
      </c>
      <c r="G262" s="227">
        <v>0</v>
      </c>
      <c r="H262" s="18">
        <v>0</v>
      </c>
      <c r="I262" s="227">
        <v>0</v>
      </c>
      <c r="J262" s="18">
        <v>0</v>
      </c>
      <c r="K262" s="52"/>
    </row>
    <row r="263" spans="1:18" x14ac:dyDescent="0.25">
      <c r="A263" s="12" t="s">
        <v>131</v>
      </c>
      <c r="B263" s="12"/>
      <c r="C263" s="25">
        <v>6115</v>
      </c>
      <c r="D263" s="60">
        <v>5137</v>
      </c>
      <c r="E263" s="227">
        <v>0</v>
      </c>
      <c r="F263" s="18">
        <v>0</v>
      </c>
      <c r="G263" s="227">
        <v>0</v>
      </c>
      <c r="H263" s="18">
        <v>3364</v>
      </c>
      <c r="I263" s="227">
        <v>0</v>
      </c>
      <c r="J263" s="18">
        <v>0</v>
      </c>
      <c r="K263" s="52"/>
    </row>
    <row r="264" spans="1:18" x14ac:dyDescent="0.25">
      <c r="A264" s="12" t="s">
        <v>115</v>
      </c>
      <c r="B264" s="12"/>
      <c r="C264" s="25">
        <v>6115</v>
      </c>
      <c r="D264" s="60">
        <v>5139</v>
      </c>
      <c r="E264" s="227">
        <v>0</v>
      </c>
      <c r="F264" s="18">
        <v>0</v>
      </c>
      <c r="G264" s="227">
        <v>0</v>
      </c>
      <c r="H264" s="18">
        <v>2325</v>
      </c>
      <c r="I264" s="227">
        <v>0</v>
      </c>
      <c r="J264" s="18">
        <v>0</v>
      </c>
      <c r="K264" s="52"/>
    </row>
    <row r="265" spans="1:18" x14ac:dyDescent="0.25">
      <c r="A265" s="12" t="s">
        <v>166</v>
      </c>
      <c r="B265" s="12"/>
      <c r="C265" s="25">
        <v>6115</v>
      </c>
      <c r="D265" s="60">
        <v>5153</v>
      </c>
      <c r="E265" s="227">
        <v>0</v>
      </c>
      <c r="F265" s="18">
        <v>0</v>
      </c>
      <c r="G265" s="227">
        <v>0</v>
      </c>
      <c r="H265" s="18">
        <v>0</v>
      </c>
      <c r="I265" s="227">
        <v>0</v>
      </c>
      <c r="J265" s="18">
        <v>0</v>
      </c>
      <c r="K265" s="52"/>
    </row>
    <row r="266" spans="1:18" x14ac:dyDescent="0.25">
      <c r="A266" s="12" t="s">
        <v>104</v>
      </c>
      <c r="B266" s="12"/>
      <c r="C266" s="25">
        <v>6115</v>
      </c>
      <c r="D266" s="60">
        <v>5164</v>
      </c>
      <c r="E266" s="227">
        <v>0</v>
      </c>
      <c r="F266" s="18">
        <v>0</v>
      </c>
      <c r="G266" s="227">
        <v>0</v>
      </c>
      <c r="H266" s="18">
        <v>0</v>
      </c>
      <c r="I266" s="227">
        <v>0</v>
      </c>
      <c r="J266" s="18">
        <v>0</v>
      </c>
      <c r="K266" s="52"/>
    </row>
    <row r="267" spans="1:18" x14ac:dyDescent="0.25">
      <c r="A267" s="12" t="s">
        <v>107</v>
      </c>
      <c r="B267" s="12"/>
      <c r="C267" s="25">
        <v>6115</v>
      </c>
      <c r="D267" s="60">
        <v>5169</v>
      </c>
      <c r="E267" s="227">
        <v>0</v>
      </c>
      <c r="F267" s="18">
        <v>0</v>
      </c>
      <c r="G267" s="227">
        <v>0</v>
      </c>
      <c r="H267" s="18">
        <v>1573</v>
      </c>
      <c r="I267" s="227">
        <v>0</v>
      </c>
      <c r="J267" s="18">
        <v>0</v>
      </c>
      <c r="K267" s="52"/>
    </row>
    <row r="268" spans="1:18" x14ac:dyDescent="0.25">
      <c r="A268" s="12" t="s">
        <v>169</v>
      </c>
      <c r="B268" s="12"/>
      <c r="C268" s="25">
        <v>6115</v>
      </c>
      <c r="D268" s="60">
        <v>5173</v>
      </c>
      <c r="E268" s="227">
        <v>0</v>
      </c>
      <c r="F268" s="18">
        <v>0</v>
      </c>
      <c r="G268" s="227">
        <v>0</v>
      </c>
      <c r="H268" s="18">
        <v>588</v>
      </c>
      <c r="I268" s="227">
        <v>0</v>
      </c>
      <c r="J268" s="18">
        <v>0</v>
      </c>
      <c r="K268" s="52"/>
    </row>
    <row r="269" spans="1:18" x14ac:dyDescent="0.25">
      <c r="A269" s="12" t="s">
        <v>174</v>
      </c>
      <c r="B269" s="12"/>
      <c r="C269" s="25">
        <v>6115</v>
      </c>
      <c r="D269" s="60">
        <v>5175</v>
      </c>
      <c r="E269" s="227">
        <v>0</v>
      </c>
      <c r="F269" s="18">
        <v>0</v>
      </c>
      <c r="G269" s="227">
        <v>0</v>
      </c>
      <c r="H269" s="18">
        <v>1560</v>
      </c>
      <c r="I269" s="227">
        <v>0</v>
      </c>
      <c r="J269" s="18">
        <v>0</v>
      </c>
      <c r="K269" s="52"/>
    </row>
    <row r="270" spans="1:18" x14ac:dyDescent="0.25">
      <c r="A270" s="61" t="s">
        <v>275</v>
      </c>
      <c r="B270" s="62"/>
      <c r="C270" s="63"/>
      <c r="D270" s="64"/>
      <c r="E270" s="266">
        <f t="shared" ref="E270:H270" si="61">SUM(E261:E269)</f>
        <v>0</v>
      </c>
      <c r="F270" s="65">
        <f t="shared" si="61"/>
        <v>0</v>
      </c>
      <c r="G270" s="266">
        <f>SUM(G261:G269)</f>
        <v>0</v>
      </c>
      <c r="H270" s="65">
        <f t="shared" si="61"/>
        <v>40117</v>
      </c>
      <c r="I270" s="266">
        <f>SUM(I261:I269)</f>
        <v>0</v>
      </c>
      <c r="J270" s="65">
        <f t="shared" ref="J270" si="62">SUM(J261:J269)</f>
        <v>0</v>
      </c>
      <c r="K270" s="48"/>
    </row>
    <row r="271" spans="1:18" x14ac:dyDescent="0.25">
      <c r="A271" s="12" t="s">
        <v>161</v>
      </c>
      <c r="B271" s="12"/>
      <c r="C271" s="25">
        <v>6117</v>
      </c>
      <c r="D271" s="60">
        <v>5021</v>
      </c>
      <c r="E271" s="227">
        <v>0</v>
      </c>
      <c r="F271" s="18">
        <v>0</v>
      </c>
      <c r="G271" s="227">
        <v>0</v>
      </c>
      <c r="H271" s="18">
        <v>0</v>
      </c>
      <c r="I271" s="227">
        <v>0</v>
      </c>
      <c r="J271" s="18">
        <v>0</v>
      </c>
      <c r="K271" s="52"/>
    </row>
    <row r="272" spans="1:18" x14ac:dyDescent="0.25">
      <c r="A272" s="12" t="s">
        <v>115</v>
      </c>
      <c r="B272" s="12"/>
      <c r="C272" s="25">
        <v>6117</v>
      </c>
      <c r="D272" s="60">
        <v>5139</v>
      </c>
      <c r="E272" s="227">
        <v>0</v>
      </c>
      <c r="F272" s="18">
        <v>0</v>
      </c>
      <c r="G272" s="227">
        <v>0</v>
      </c>
      <c r="H272" s="18">
        <v>0</v>
      </c>
      <c r="I272" s="227">
        <v>0</v>
      </c>
      <c r="J272" s="18">
        <v>0</v>
      </c>
      <c r="K272" s="52"/>
    </row>
    <row r="273" spans="1:18" x14ac:dyDescent="0.25">
      <c r="A273" s="12" t="s">
        <v>230</v>
      </c>
      <c r="B273" s="12"/>
      <c r="C273" s="25">
        <v>6117</v>
      </c>
      <c r="D273" s="60">
        <v>5155</v>
      </c>
      <c r="E273" s="227">
        <v>0</v>
      </c>
      <c r="F273" s="18">
        <v>0</v>
      </c>
      <c r="G273" s="227">
        <v>0</v>
      </c>
      <c r="H273" s="18">
        <v>0</v>
      </c>
      <c r="I273" s="227">
        <v>0</v>
      </c>
      <c r="J273" s="18">
        <v>0</v>
      </c>
      <c r="K273" s="52"/>
    </row>
    <row r="274" spans="1:18" x14ac:dyDescent="0.25">
      <c r="A274" s="12" t="s">
        <v>169</v>
      </c>
      <c r="B274" s="12"/>
      <c r="C274" s="25">
        <v>6117</v>
      </c>
      <c r="D274" s="60">
        <v>5173</v>
      </c>
      <c r="E274" s="227">
        <v>0</v>
      </c>
      <c r="F274" s="18">
        <v>0</v>
      </c>
      <c r="G274" s="227">
        <v>0</v>
      </c>
      <c r="H274" s="18">
        <v>0</v>
      </c>
      <c r="I274" s="227">
        <v>0</v>
      </c>
      <c r="J274" s="18">
        <v>0</v>
      </c>
      <c r="K274" s="52"/>
    </row>
    <row r="275" spans="1:18" x14ac:dyDescent="0.25">
      <c r="A275" s="12" t="s">
        <v>174</v>
      </c>
      <c r="B275" s="12"/>
      <c r="C275" s="25">
        <v>6117</v>
      </c>
      <c r="D275" s="60">
        <v>5175</v>
      </c>
      <c r="E275" s="227">
        <v>0</v>
      </c>
      <c r="F275" s="18">
        <v>0</v>
      </c>
      <c r="G275" s="227">
        <v>0</v>
      </c>
      <c r="H275" s="18">
        <v>0</v>
      </c>
      <c r="I275" s="227">
        <v>0</v>
      </c>
      <c r="J275" s="18">
        <v>0</v>
      </c>
      <c r="K275" s="52"/>
    </row>
    <row r="276" spans="1:18" x14ac:dyDescent="0.25">
      <c r="A276" s="61" t="s">
        <v>276</v>
      </c>
      <c r="B276" s="62"/>
      <c r="C276" s="63"/>
      <c r="D276" s="64"/>
      <c r="E276" s="266">
        <f t="shared" ref="E276:J276" si="63">SUM(E271:E275)</f>
        <v>0</v>
      </c>
      <c r="F276" s="65">
        <f t="shared" si="63"/>
        <v>0</v>
      </c>
      <c r="G276" s="266">
        <f t="shared" si="63"/>
        <v>0</v>
      </c>
      <c r="H276" s="65">
        <f t="shared" si="63"/>
        <v>0</v>
      </c>
      <c r="I276" s="266">
        <f t="shared" si="63"/>
        <v>0</v>
      </c>
      <c r="J276" s="65">
        <f t="shared" si="63"/>
        <v>0</v>
      </c>
      <c r="K276" s="48"/>
      <c r="Q276" s="81"/>
    </row>
    <row r="277" spans="1:18" x14ac:dyDescent="0.25">
      <c r="A277" s="12" t="s">
        <v>161</v>
      </c>
      <c r="B277" s="12"/>
      <c r="C277" s="25">
        <v>6118</v>
      </c>
      <c r="D277" s="60">
        <v>5021</v>
      </c>
      <c r="E277" s="227">
        <v>0</v>
      </c>
      <c r="F277" s="18">
        <v>0</v>
      </c>
      <c r="G277" s="227">
        <v>0</v>
      </c>
      <c r="H277" s="18">
        <v>27637</v>
      </c>
      <c r="I277" s="227">
        <v>0</v>
      </c>
      <c r="J277" s="18">
        <v>0</v>
      </c>
      <c r="K277" s="52"/>
      <c r="Q277" s="81"/>
    </row>
    <row r="278" spans="1:18" x14ac:dyDescent="0.25">
      <c r="A278" s="12" t="s">
        <v>115</v>
      </c>
      <c r="B278" s="12"/>
      <c r="C278" s="25">
        <v>6118</v>
      </c>
      <c r="D278" s="60">
        <v>5139</v>
      </c>
      <c r="E278" s="227">
        <v>0</v>
      </c>
      <c r="F278" s="18">
        <v>0</v>
      </c>
      <c r="G278" s="227">
        <v>0</v>
      </c>
      <c r="H278" s="18">
        <v>2272</v>
      </c>
      <c r="I278" s="227">
        <v>0</v>
      </c>
      <c r="J278" s="18">
        <v>0</v>
      </c>
      <c r="K278" s="52"/>
      <c r="Q278" s="81"/>
    </row>
    <row r="279" spans="1:18" x14ac:dyDescent="0.25">
      <c r="A279" s="12" t="s">
        <v>169</v>
      </c>
      <c r="B279" s="12"/>
      <c r="C279" s="25">
        <v>6118</v>
      </c>
      <c r="D279" s="60">
        <v>5173</v>
      </c>
      <c r="E279" s="227">
        <v>0</v>
      </c>
      <c r="F279" s="18">
        <v>0</v>
      </c>
      <c r="G279" s="227">
        <v>0</v>
      </c>
      <c r="H279" s="18">
        <v>950</v>
      </c>
      <c r="I279" s="227">
        <v>0</v>
      </c>
      <c r="J279" s="18">
        <v>0</v>
      </c>
      <c r="K279" s="52"/>
      <c r="Q279" s="81"/>
    </row>
    <row r="280" spans="1:18" x14ac:dyDescent="0.25">
      <c r="A280" s="12" t="s">
        <v>174</v>
      </c>
      <c r="B280" s="12"/>
      <c r="C280" s="25">
        <v>6118</v>
      </c>
      <c r="D280" s="60">
        <v>5175</v>
      </c>
      <c r="E280" s="227">
        <v>0</v>
      </c>
      <c r="F280" s="18">
        <v>0</v>
      </c>
      <c r="G280" s="227">
        <v>0</v>
      </c>
      <c r="H280" s="18">
        <v>3120</v>
      </c>
      <c r="I280" s="227">
        <v>0</v>
      </c>
      <c r="J280" s="18">
        <v>0</v>
      </c>
      <c r="K280" s="52"/>
      <c r="Q280" s="81"/>
    </row>
    <row r="281" spans="1:18" x14ac:dyDescent="0.25">
      <c r="A281" s="61" t="s">
        <v>449</v>
      </c>
      <c r="B281" s="62"/>
      <c r="C281" s="63"/>
      <c r="D281" s="64"/>
      <c r="E281" s="266">
        <f t="shared" ref="E281:J281" si="64">SUM(E277:E280)</f>
        <v>0</v>
      </c>
      <c r="F281" s="65">
        <f t="shared" si="64"/>
        <v>0</v>
      </c>
      <c r="G281" s="266">
        <f t="shared" si="64"/>
        <v>0</v>
      </c>
      <c r="H281" s="65">
        <f t="shared" si="64"/>
        <v>33979</v>
      </c>
      <c r="I281" s="266">
        <f t="shared" si="64"/>
        <v>0</v>
      </c>
      <c r="J281" s="65">
        <f t="shared" si="64"/>
        <v>0</v>
      </c>
      <c r="K281" s="48"/>
      <c r="Q281" s="81"/>
    </row>
    <row r="282" spans="1:18" x14ac:dyDescent="0.25">
      <c r="A282" s="12" t="s">
        <v>115</v>
      </c>
      <c r="B282" s="12"/>
      <c r="C282" s="25">
        <v>6149</v>
      </c>
      <c r="D282" s="60">
        <v>5139</v>
      </c>
      <c r="E282" s="227">
        <v>0</v>
      </c>
      <c r="F282" s="18">
        <v>0</v>
      </c>
      <c r="G282" s="227">
        <v>0</v>
      </c>
      <c r="H282" s="18">
        <v>0</v>
      </c>
      <c r="I282" s="227">
        <v>0</v>
      </c>
      <c r="J282" s="18">
        <v>0</v>
      </c>
      <c r="K282" s="52"/>
    </row>
    <row r="283" spans="1:18" x14ac:dyDescent="0.25">
      <c r="A283" s="12" t="s">
        <v>107</v>
      </c>
      <c r="B283" s="12"/>
      <c r="C283" s="25">
        <v>6149</v>
      </c>
      <c r="D283" s="60">
        <v>5169</v>
      </c>
      <c r="E283" s="227">
        <v>0</v>
      </c>
      <c r="F283" s="18">
        <v>0</v>
      </c>
      <c r="G283" s="227">
        <v>0</v>
      </c>
      <c r="H283" s="18">
        <v>0</v>
      </c>
      <c r="I283" s="227">
        <v>0</v>
      </c>
      <c r="J283" s="18">
        <v>0</v>
      </c>
      <c r="K283" s="52"/>
    </row>
    <row r="284" spans="1:18" s="88" customFormat="1" x14ac:dyDescent="0.25">
      <c r="A284" s="82" t="s">
        <v>277</v>
      </c>
      <c r="B284" s="83"/>
      <c r="C284" s="84"/>
      <c r="D284" s="85"/>
      <c r="E284" s="266">
        <f>SUM(E282:E283)</f>
        <v>0</v>
      </c>
      <c r="F284" s="65">
        <f t="shared" ref="F284:J284" si="65">SUM(F282:F283)</f>
        <v>0</v>
      </c>
      <c r="G284" s="266">
        <f t="shared" si="65"/>
        <v>0</v>
      </c>
      <c r="H284" s="65">
        <f t="shared" si="65"/>
        <v>0</v>
      </c>
      <c r="I284" s="266">
        <f t="shared" si="65"/>
        <v>0</v>
      </c>
      <c r="J284" s="65">
        <f t="shared" si="65"/>
        <v>0</v>
      </c>
      <c r="K284" s="48"/>
      <c r="L284" s="86"/>
      <c r="M284" s="86"/>
      <c r="N284" s="86"/>
      <c r="O284" s="86"/>
      <c r="P284" s="86"/>
      <c r="Q284" s="87"/>
      <c r="R284" s="87"/>
    </row>
    <row r="285" spans="1:18" x14ac:dyDescent="0.25">
      <c r="A285" s="12" t="s">
        <v>223</v>
      </c>
      <c r="B285" s="12"/>
      <c r="C285" s="25">
        <v>6171</v>
      </c>
      <c r="D285" s="60">
        <v>5011</v>
      </c>
      <c r="E285" s="227">
        <v>720000</v>
      </c>
      <c r="F285" s="18">
        <v>732200</v>
      </c>
      <c r="G285" s="227">
        <v>805000</v>
      </c>
      <c r="H285" s="18">
        <v>808891</v>
      </c>
      <c r="I285" s="227">
        <v>860000</v>
      </c>
      <c r="J285" s="18">
        <v>0</v>
      </c>
      <c r="K285" s="52"/>
    </row>
    <row r="286" spans="1:18" x14ac:dyDescent="0.25">
      <c r="A286" s="12" t="s">
        <v>161</v>
      </c>
      <c r="B286" s="12"/>
      <c r="C286" s="25">
        <v>6171</v>
      </c>
      <c r="D286" s="60">
        <v>5021</v>
      </c>
      <c r="E286" s="227">
        <v>60000</v>
      </c>
      <c r="F286" s="18">
        <v>45000</v>
      </c>
      <c r="G286" s="227">
        <v>45000</v>
      </c>
      <c r="H286" s="18">
        <v>10000</v>
      </c>
      <c r="I286" s="227">
        <v>10000</v>
      </c>
      <c r="J286" s="18">
        <v>0</v>
      </c>
      <c r="K286" s="52"/>
    </row>
    <row r="287" spans="1:18" x14ac:dyDescent="0.25">
      <c r="A287" s="12" t="s">
        <v>271</v>
      </c>
      <c r="B287" s="12"/>
      <c r="C287" s="25">
        <v>6171</v>
      </c>
      <c r="D287" s="60">
        <v>5031</v>
      </c>
      <c r="E287" s="227">
        <v>180000</v>
      </c>
      <c r="F287" s="18">
        <v>182375</v>
      </c>
      <c r="G287" s="227">
        <v>202000</v>
      </c>
      <c r="H287" s="18">
        <v>198857</v>
      </c>
      <c r="I287" s="227">
        <v>215000</v>
      </c>
      <c r="J287" s="18">
        <v>0</v>
      </c>
      <c r="K287" s="52"/>
    </row>
    <row r="288" spans="1:18" x14ac:dyDescent="0.25">
      <c r="A288" s="12" t="s">
        <v>272</v>
      </c>
      <c r="B288" s="12"/>
      <c r="C288" s="25">
        <v>6171</v>
      </c>
      <c r="D288" s="60">
        <v>5032</v>
      </c>
      <c r="E288" s="227">
        <v>64800</v>
      </c>
      <c r="F288" s="18">
        <v>64893</v>
      </c>
      <c r="G288" s="227">
        <v>73000</v>
      </c>
      <c r="H288" s="18">
        <v>71853</v>
      </c>
      <c r="I288" s="227">
        <v>78000</v>
      </c>
      <c r="J288" s="18">
        <v>0</v>
      </c>
      <c r="K288" s="52"/>
    </row>
    <row r="289" spans="1:18" x14ac:dyDescent="0.25">
      <c r="A289" s="12" t="s">
        <v>278</v>
      </c>
      <c r="B289" s="12"/>
      <c r="C289" s="25">
        <v>6171</v>
      </c>
      <c r="D289" s="60">
        <v>5038</v>
      </c>
      <c r="E289" s="227">
        <v>7100</v>
      </c>
      <c r="F289" s="18">
        <v>7284</v>
      </c>
      <c r="G289" s="227">
        <v>7500</v>
      </c>
      <c r="H289" s="18">
        <v>8769</v>
      </c>
      <c r="I289" s="227">
        <v>10000</v>
      </c>
      <c r="J289" s="18">
        <v>0</v>
      </c>
      <c r="K289" s="52"/>
    </row>
    <row r="290" spans="1:18" x14ac:dyDescent="0.25">
      <c r="A290" s="12" t="s">
        <v>170</v>
      </c>
      <c r="B290" s="12"/>
      <c r="C290" s="25">
        <v>6171</v>
      </c>
      <c r="D290" s="60">
        <v>5136</v>
      </c>
      <c r="E290" s="227">
        <v>10000</v>
      </c>
      <c r="F290" s="18">
        <v>12046</v>
      </c>
      <c r="G290" s="227">
        <v>12000</v>
      </c>
      <c r="H290" s="18">
        <v>4622</v>
      </c>
      <c r="I290" s="227">
        <v>10000</v>
      </c>
      <c r="J290" s="18">
        <v>0</v>
      </c>
      <c r="K290" s="52"/>
      <c r="Q290" s="11" t="s">
        <v>279</v>
      </c>
    </row>
    <row r="291" spans="1:18" x14ac:dyDescent="0.25">
      <c r="A291" s="12" t="s">
        <v>131</v>
      </c>
      <c r="B291" s="12"/>
      <c r="C291" s="25">
        <v>6171</v>
      </c>
      <c r="D291" s="60">
        <v>5137</v>
      </c>
      <c r="E291" s="227">
        <v>200000</v>
      </c>
      <c r="F291" s="18">
        <v>25529</v>
      </c>
      <c r="G291" s="227">
        <v>200000</v>
      </c>
      <c r="H291" s="18">
        <v>170677</v>
      </c>
      <c r="I291" s="227">
        <v>100000</v>
      </c>
      <c r="J291" s="18">
        <v>0</v>
      </c>
      <c r="K291" s="52"/>
      <c r="M291" s="4" t="s">
        <v>356</v>
      </c>
      <c r="N291" s="4" t="s">
        <v>356</v>
      </c>
      <c r="R291" s="11" t="s">
        <v>280</v>
      </c>
    </row>
    <row r="292" spans="1:18" x14ac:dyDescent="0.25">
      <c r="A292" s="12" t="s">
        <v>115</v>
      </c>
      <c r="B292" s="12"/>
      <c r="C292" s="25">
        <v>6171</v>
      </c>
      <c r="D292" s="60">
        <v>5139</v>
      </c>
      <c r="E292" s="227">
        <v>60000</v>
      </c>
      <c r="F292" s="18">
        <v>25685</v>
      </c>
      <c r="G292" s="227">
        <v>26000</v>
      </c>
      <c r="H292" s="18">
        <v>16938</v>
      </c>
      <c r="I292" s="227">
        <v>25156</v>
      </c>
      <c r="J292" s="18">
        <v>0</v>
      </c>
      <c r="K292" s="52"/>
      <c r="P292" s="4" t="s">
        <v>281</v>
      </c>
    </row>
    <row r="293" spans="1:18" x14ac:dyDescent="0.25">
      <c r="A293" s="12" t="s">
        <v>166</v>
      </c>
      <c r="B293" s="12"/>
      <c r="C293" s="25">
        <v>6171</v>
      </c>
      <c r="D293" s="60">
        <v>5153</v>
      </c>
      <c r="E293" s="227">
        <v>40000</v>
      </c>
      <c r="F293" s="18">
        <v>41340</v>
      </c>
      <c r="G293" s="227">
        <v>42000</v>
      </c>
      <c r="H293" s="18">
        <v>45254</v>
      </c>
      <c r="I293" s="227">
        <v>50000</v>
      </c>
      <c r="J293" s="18">
        <v>0</v>
      </c>
      <c r="K293" s="52"/>
    </row>
    <row r="294" spans="1:18" x14ac:dyDescent="0.25">
      <c r="A294" s="12" t="s">
        <v>167</v>
      </c>
      <c r="B294" s="12"/>
      <c r="C294" s="25">
        <v>6171</v>
      </c>
      <c r="D294" s="60">
        <v>5154</v>
      </c>
      <c r="E294" s="227">
        <v>40000</v>
      </c>
      <c r="F294" s="18">
        <v>39295</v>
      </c>
      <c r="G294" s="227">
        <v>40000</v>
      </c>
      <c r="H294" s="18">
        <v>38490</v>
      </c>
      <c r="I294" s="227">
        <v>45000</v>
      </c>
      <c r="J294" s="18">
        <v>0</v>
      </c>
      <c r="K294" s="52"/>
    </row>
    <row r="295" spans="1:18" x14ac:dyDescent="0.25">
      <c r="A295" s="12" t="s">
        <v>172</v>
      </c>
      <c r="B295" s="12"/>
      <c r="C295" s="25">
        <v>6171</v>
      </c>
      <c r="D295" s="60">
        <v>5161</v>
      </c>
      <c r="E295" s="227">
        <v>12000</v>
      </c>
      <c r="F295" s="18">
        <v>7437</v>
      </c>
      <c r="G295" s="227">
        <v>10000</v>
      </c>
      <c r="H295" s="18">
        <v>10080</v>
      </c>
      <c r="I295" s="227">
        <v>12000</v>
      </c>
      <c r="J295" s="18">
        <v>0</v>
      </c>
      <c r="K295" s="52"/>
    </row>
    <row r="296" spans="1:18" x14ac:dyDescent="0.25">
      <c r="A296" s="12" t="s">
        <v>136</v>
      </c>
      <c r="B296" s="12"/>
      <c r="C296" s="25">
        <v>6171</v>
      </c>
      <c r="D296" s="60">
        <v>5162</v>
      </c>
      <c r="E296" s="227">
        <v>53000</v>
      </c>
      <c r="F296" s="18">
        <v>43104</v>
      </c>
      <c r="G296" s="227">
        <v>50000</v>
      </c>
      <c r="H296" s="18">
        <v>42919</v>
      </c>
      <c r="I296" s="227">
        <v>50000</v>
      </c>
      <c r="J296" s="18">
        <v>0</v>
      </c>
      <c r="K296" s="52"/>
    </row>
    <row r="297" spans="1:18" x14ac:dyDescent="0.25">
      <c r="A297" s="12" t="s">
        <v>231</v>
      </c>
      <c r="B297" s="12"/>
      <c r="C297" s="25">
        <v>6171</v>
      </c>
      <c r="D297" s="60">
        <v>5163</v>
      </c>
      <c r="E297" s="227">
        <v>64000</v>
      </c>
      <c r="F297" s="18">
        <v>64520</v>
      </c>
      <c r="G297" s="227">
        <v>65000</v>
      </c>
      <c r="H297" s="18">
        <v>62012</v>
      </c>
      <c r="I297" s="227">
        <v>65000</v>
      </c>
      <c r="J297" s="18">
        <v>0</v>
      </c>
      <c r="K297" s="52"/>
    </row>
    <row r="298" spans="1:18" x14ac:dyDescent="0.25">
      <c r="A298" s="12" t="s">
        <v>104</v>
      </c>
      <c r="B298" s="12"/>
      <c r="C298" s="25">
        <v>6171</v>
      </c>
      <c r="D298" s="60">
        <v>5164</v>
      </c>
      <c r="E298" s="227">
        <v>0</v>
      </c>
      <c r="F298" s="18">
        <v>16007</v>
      </c>
      <c r="G298" s="227">
        <v>17000</v>
      </c>
      <c r="H298" s="18">
        <v>24423</v>
      </c>
      <c r="I298" s="227">
        <v>25000</v>
      </c>
      <c r="J298" s="18">
        <v>0</v>
      </c>
      <c r="K298" s="52"/>
    </row>
    <row r="299" spans="1:18" x14ac:dyDescent="0.25">
      <c r="A299" s="12" t="s">
        <v>282</v>
      </c>
      <c r="B299" s="12"/>
      <c r="C299" s="25">
        <v>6171</v>
      </c>
      <c r="D299" s="60">
        <v>5166</v>
      </c>
      <c r="E299" s="227">
        <v>25000</v>
      </c>
      <c r="F299" s="18">
        <v>24000</v>
      </c>
      <c r="G299" s="227">
        <v>24000</v>
      </c>
      <c r="H299" s="18">
        <v>24000</v>
      </c>
      <c r="I299" s="227">
        <v>24000</v>
      </c>
      <c r="J299" s="18">
        <v>0</v>
      </c>
      <c r="K299" s="52"/>
    </row>
    <row r="300" spans="1:18" x14ac:dyDescent="0.25">
      <c r="A300" s="12" t="s">
        <v>264</v>
      </c>
      <c r="B300" s="12"/>
      <c r="C300" s="25">
        <v>6171</v>
      </c>
      <c r="D300" s="60">
        <v>5167</v>
      </c>
      <c r="E300" s="227">
        <v>5000</v>
      </c>
      <c r="F300" s="18">
        <v>2000</v>
      </c>
      <c r="G300" s="227">
        <v>8109</v>
      </c>
      <c r="H300" s="18">
        <v>400</v>
      </c>
      <c r="I300" s="227">
        <v>5000</v>
      </c>
      <c r="J300" s="18">
        <v>0</v>
      </c>
      <c r="K300" s="52"/>
    </row>
    <row r="301" spans="1:18" x14ac:dyDescent="0.25">
      <c r="A301" s="12" t="s">
        <v>107</v>
      </c>
      <c r="B301" s="12"/>
      <c r="C301" s="25">
        <v>6171</v>
      </c>
      <c r="D301" s="60">
        <v>5169</v>
      </c>
      <c r="E301" s="227">
        <v>50000</v>
      </c>
      <c r="F301" s="18">
        <v>66816</v>
      </c>
      <c r="G301" s="227">
        <v>75000</v>
      </c>
      <c r="H301" s="18">
        <v>74153</v>
      </c>
      <c r="I301" s="227">
        <v>80000</v>
      </c>
      <c r="J301" s="18">
        <v>0</v>
      </c>
      <c r="K301" s="52"/>
      <c r="R301" s="11" t="s">
        <v>283</v>
      </c>
    </row>
    <row r="302" spans="1:18" x14ac:dyDescent="0.25">
      <c r="A302" s="12" t="s">
        <v>121</v>
      </c>
      <c r="B302" s="12"/>
      <c r="C302" s="25">
        <v>6171</v>
      </c>
      <c r="D302" s="60">
        <v>5171</v>
      </c>
      <c r="E302" s="227">
        <v>50000</v>
      </c>
      <c r="F302" s="18">
        <v>0</v>
      </c>
      <c r="G302" s="227">
        <v>50000</v>
      </c>
      <c r="H302" s="18">
        <v>0</v>
      </c>
      <c r="I302" s="227">
        <v>20000</v>
      </c>
      <c r="J302" s="18">
        <v>0</v>
      </c>
      <c r="K302" s="52"/>
    </row>
    <row r="303" spans="1:18" x14ac:dyDescent="0.25">
      <c r="A303" s="12" t="s">
        <v>168</v>
      </c>
      <c r="B303" s="12"/>
      <c r="C303" s="25">
        <v>6171</v>
      </c>
      <c r="D303" s="60">
        <v>5172</v>
      </c>
      <c r="E303" s="227">
        <v>15000</v>
      </c>
      <c r="F303" s="18">
        <v>33686</v>
      </c>
      <c r="G303" s="227">
        <v>15000</v>
      </c>
      <c r="H303" s="18">
        <v>0</v>
      </c>
      <c r="I303" s="227">
        <v>15000</v>
      </c>
      <c r="J303" s="18">
        <v>0</v>
      </c>
      <c r="K303" s="52"/>
      <c r="R303" s="89" t="s">
        <v>284</v>
      </c>
    </row>
    <row r="304" spans="1:18" x14ac:dyDescent="0.25">
      <c r="A304" s="12" t="s">
        <v>285</v>
      </c>
      <c r="B304" s="12"/>
      <c r="C304" s="25">
        <v>6171</v>
      </c>
      <c r="D304" s="60">
        <v>5168</v>
      </c>
      <c r="E304" s="227">
        <v>20000</v>
      </c>
      <c r="F304" s="18">
        <v>62763</v>
      </c>
      <c r="G304" s="227">
        <v>60000</v>
      </c>
      <c r="H304" s="18">
        <v>110452</v>
      </c>
      <c r="I304" s="227">
        <v>70000</v>
      </c>
      <c r="J304" s="18">
        <v>0</v>
      </c>
      <c r="K304" s="52"/>
    </row>
    <row r="305" spans="1:18" x14ac:dyDescent="0.25">
      <c r="A305" s="12" t="s">
        <v>286</v>
      </c>
      <c r="B305" s="12"/>
      <c r="C305" s="25">
        <v>6171</v>
      </c>
      <c r="D305" s="60">
        <v>5182</v>
      </c>
      <c r="E305" s="227">
        <v>0</v>
      </c>
      <c r="F305" s="18">
        <v>0</v>
      </c>
      <c r="G305" s="227">
        <v>0</v>
      </c>
      <c r="H305" s="18">
        <v>0</v>
      </c>
      <c r="I305" s="227">
        <v>0</v>
      </c>
      <c r="J305" s="18">
        <v>0</v>
      </c>
      <c r="K305" s="52"/>
    </row>
    <row r="306" spans="1:18" x14ac:dyDescent="0.25">
      <c r="A306" s="12" t="s">
        <v>206</v>
      </c>
      <c r="B306" s="12"/>
      <c r="C306" s="25">
        <v>6171</v>
      </c>
      <c r="D306" s="60">
        <v>5222</v>
      </c>
      <c r="E306" s="227">
        <v>30000</v>
      </c>
      <c r="F306" s="18">
        <v>13224</v>
      </c>
      <c r="G306" s="227">
        <v>14000</v>
      </c>
      <c r="H306" s="18">
        <v>10970</v>
      </c>
      <c r="I306" s="227">
        <v>14000</v>
      </c>
      <c r="J306" s="18">
        <v>0</v>
      </c>
      <c r="K306" s="52"/>
    </row>
    <row r="307" spans="1:18" x14ac:dyDescent="0.25">
      <c r="A307" s="12" t="s">
        <v>287</v>
      </c>
      <c r="B307" s="12"/>
      <c r="C307" s="25">
        <v>6171</v>
      </c>
      <c r="D307" s="60">
        <v>5229</v>
      </c>
      <c r="E307" s="227">
        <v>20000</v>
      </c>
      <c r="F307" s="18">
        <v>15163</v>
      </c>
      <c r="G307" s="227">
        <v>20000</v>
      </c>
      <c r="H307" s="18">
        <v>13711</v>
      </c>
      <c r="I307" s="227">
        <v>13000</v>
      </c>
      <c r="J307" s="18">
        <v>0</v>
      </c>
      <c r="K307" s="52"/>
    </row>
    <row r="308" spans="1:18" x14ac:dyDescent="0.25">
      <c r="A308" s="12" t="s">
        <v>380</v>
      </c>
      <c r="B308" s="12"/>
      <c r="C308" s="25">
        <v>6171</v>
      </c>
      <c r="D308" s="60">
        <v>5213</v>
      </c>
      <c r="E308" s="227">
        <v>0</v>
      </c>
      <c r="F308" s="18">
        <v>2000</v>
      </c>
      <c r="G308" s="227">
        <v>2000</v>
      </c>
      <c r="H308" s="18">
        <v>0</v>
      </c>
      <c r="I308" s="227">
        <v>0</v>
      </c>
      <c r="J308" s="18">
        <v>0</v>
      </c>
      <c r="K308" s="52"/>
      <c r="Q308" s="11" t="s">
        <v>192</v>
      </c>
    </row>
    <row r="309" spans="1:18" x14ac:dyDescent="0.25">
      <c r="A309" s="12" t="s">
        <v>288</v>
      </c>
      <c r="B309" s="12"/>
      <c r="C309" s="25">
        <v>6171</v>
      </c>
      <c r="D309" s="60">
        <v>5321</v>
      </c>
      <c r="E309" s="227">
        <v>10000</v>
      </c>
      <c r="F309" s="18">
        <v>13000</v>
      </c>
      <c r="G309" s="227">
        <v>13000</v>
      </c>
      <c r="H309" s="18">
        <v>5000</v>
      </c>
      <c r="I309" s="227">
        <v>5000</v>
      </c>
      <c r="J309" s="18">
        <v>0</v>
      </c>
      <c r="K309" s="52"/>
      <c r="P309" s="4" t="s">
        <v>289</v>
      </c>
    </row>
    <row r="310" spans="1:18" x14ac:dyDescent="0.25">
      <c r="A310" s="12" t="s">
        <v>239</v>
      </c>
      <c r="B310" s="12"/>
      <c r="C310" s="25">
        <v>6171</v>
      </c>
      <c r="D310" s="60">
        <v>5329</v>
      </c>
      <c r="E310" s="227">
        <v>0</v>
      </c>
      <c r="F310" s="18">
        <v>0</v>
      </c>
      <c r="G310" s="227">
        <v>0</v>
      </c>
      <c r="H310" s="18">
        <v>0</v>
      </c>
      <c r="I310" s="227">
        <v>0</v>
      </c>
      <c r="J310" s="18">
        <v>0</v>
      </c>
      <c r="K310" s="52"/>
    </row>
    <row r="311" spans="1:18" x14ac:dyDescent="0.25">
      <c r="A311" s="12" t="s">
        <v>109</v>
      </c>
      <c r="B311" s="12"/>
      <c r="C311" s="25">
        <v>6171</v>
      </c>
      <c r="D311" s="60">
        <v>5361</v>
      </c>
      <c r="E311" s="227">
        <v>0</v>
      </c>
      <c r="F311" s="18">
        <v>0</v>
      </c>
      <c r="G311" s="227">
        <v>0</v>
      </c>
      <c r="H311" s="18">
        <v>0</v>
      </c>
      <c r="I311" s="227">
        <v>0</v>
      </c>
      <c r="J311" s="18">
        <v>0</v>
      </c>
      <c r="K311" s="52"/>
    </row>
    <row r="312" spans="1:18" x14ac:dyDescent="0.25">
      <c r="A312" s="12" t="s">
        <v>125</v>
      </c>
      <c r="B312" s="12"/>
      <c r="C312" s="25">
        <v>6171</v>
      </c>
      <c r="D312" s="60">
        <v>5362</v>
      </c>
      <c r="E312" s="227">
        <v>0</v>
      </c>
      <c r="F312" s="18">
        <v>7050</v>
      </c>
      <c r="G312" s="227">
        <v>10000</v>
      </c>
      <c r="H312" s="18">
        <v>30</v>
      </c>
      <c r="I312" s="227">
        <v>1000</v>
      </c>
      <c r="J312" s="18">
        <v>0</v>
      </c>
      <c r="K312" s="52"/>
    </row>
    <row r="313" spans="1:18" x14ac:dyDescent="0.25">
      <c r="A313" s="12" t="s">
        <v>450</v>
      </c>
      <c r="B313" s="12"/>
      <c r="C313" s="25">
        <v>6171</v>
      </c>
      <c r="D313" s="60">
        <v>5365</v>
      </c>
      <c r="E313" s="227">
        <v>0</v>
      </c>
      <c r="F313" s="18">
        <v>0</v>
      </c>
      <c r="G313" s="227">
        <v>0</v>
      </c>
      <c r="H313" s="18">
        <v>6000</v>
      </c>
      <c r="I313" s="227">
        <v>5000</v>
      </c>
      <c r="J313" s="18">
        <v>0</v>
      </c>
      <c r="K313" s="52"/>
    </row>
    <row r="314" spans="1:18" x14ac:dyDescent="0.25">
      <c r="A314" s="12" t="s">
        <v>168</v>
      </c>
      <c r="B314" s="12"/>
      <c r="C314" s="25">
        <v>6171</v>
      </c>
      <c r="D314" s="60">
        <v>6111</v>
      </c>
      <c r="E314" s="227">
        <v>10000</v>
      </c>
      <c r="F314" s="18">
        <v>0</v>
      </c>
      <c r="G314" s="227">
        <v>20000</v>
      </c>
      <c r="H314" s="18">
        <v>0</v>
      </c>
      <c r="I314" s="227">
        <v>0</v>
      </c>
      <c r="J314" s="18">
        <v>0</v>
      </c>
      <c r="K314" s="52"/>
    </row>
    <row r="315" spans="1:18" x14ac:dyDescent="0.25">
      <c r="A315" s="12" t="s">
        <v>290</v>
      </c>
      <c r="B315" s="12"/>
      <c r="C315" s="25">
        <v>6171</v>
      </c>
      <c r="D315" s="60">
        <v>6119</v>
      </c>
      <c r="E315" s="227">
        <v>0</v>
      </c>
      <c r="F315" s="18">
        <v>0</v>
      </c>
      <c r="G315" s="227">
        <v>0</v>
      </c>
      <c r="H315" s="18">
        <v>0</v>
      </c>
      <c r="I315" s="227">
        <v>0</v>
      </c>
      <c r="J315" s="18">
        <v>0</v>
      </c>
      <c r="K315" s="52"/>
      <c r="R315" s="11" t="s">
        <v>291</v>
      </c>
    </row>
    <row r="316" spans="1:18" x14ac:dyDescent="0.25">
      <c r="A316" s="12" t="s">
        <v>128</v>
      </c>
      <c r="B316" s="12"/>
      <c r="C316" s="25">
        <v>6171</v>
      </c>
      <c r="D316" s="60">
        <v>6121</v>
      </c>
      <c r="E316" s="227">
        <v>0</v>
      </c>
      <c r="F316" s="18">
        <v>0</v>
      </c>
      <c r="G316" s="227">
        <v>0</v>
      </c>
      <c r="H316" s="18">
        <v>0</v>
      </c>
      <c r="I316" s="227">
        <v>0</v>
      </c>
      <c r="J316" s="18">
        <v>0</v>
      </c>
      <c r="K316" s="52"/>
    </row>
    <row r="317" spans="1:18" x14ac:dyDescent="0.25">
      <c r="A317" s="12" t="s">
        <v>243</v>
      </c>
      <c r="B317" s="12"/>
      <c r="C317" s="25">
        <v>6171</v>
      </c>
      <c r="D317" s="60">
        <v>6123</v>
      </c>
      <c r="E317" s="227">
        <v>0</v>
      </c>
      <c r="F317" s="18">
        <v>0</v>
      </c>
      <c r="G317" s="227">
        <v>0</v>
      </c>
      <c r="H317" s="18">
        <v>0</v>
      </c>
      <c r="I317" s="227">
        <v>0</v>
      </c>
      <c r="J317" s="18">
        <v>0</v>
      </c>
      <c r="K317" s="52"/>
    </row>
    <row r="318" spans="1:18" x14ac:dyDescent="0.25">
      <c r="A318" s="61" t="s">
        <v>292</v>
      </c>
      <c r="B318" s="62"/>
      <c r="C318" s="63"/>
      <c r="D318" s="64"/>
      <c r="E318" s="266">
        <f t="shared" ref="E318:F318" si="66">SUM(E285:E317)</f>
        <v>1745900</v>
      </c>
      <c r="F318" s="65">
        <f t="shared" si="66"/>
        <v>1546417</v>
      </c>
      <c r="G318" s="266">
        <f>SUM(G285:G317)</f>
        <v>1905609</v>
      </c>
      <c r="H318" s="65">
        <f>SUM(H285:H317)</f>
        <v>1758501</v>
      </c>
      <c r="I318" s="266">
        <f>SUM(I285:I317)</f>
        <v>1807156</v>
      </c>
      <c r="J318" s="65">
        <f t="shared" ref="J318" si="67">SUM(J285:J317)</f>
        <v>0</v>
      </c>
      <c r="K318" s="48"/>
    </row>
    <row r="319" spans="1:18" x14ac:dyDescent="0.25">
      <c r="A319" s="12" t="s">
        <v>231</v>
      </c>
      <c r="B319" s="12"/>
      <c r="C319" s="25">
        <v>6310</v>
      </c>
      <c r="D319" s="60">
        <v>5163</v>
      </c>
      <c r="E319" s="227">
        <v>20000</v>
      </c>
      <c r="F319" s="18">
        <v>20346.599999999999</v>
      </c>
      <c r="G319" s="227">
        <v>21000</v>
      </c>
      <c r="H319" s="18">
        <v>20382</v>
      </c>
      <c r="I319" s="227">
        <v>21000</v>
      </c>
      <c r="J319" s="18">
        <v>0</v>
      </c>
      <c r="K319" s="52"/>
    </row>
    <row r="320" spans="1:18" x14ac:dyDescent="0.25">
      <c r="A320" s="61" t="s">
        <v>99</v>
      </c>
      <c r="B320" s="62"/>
      <c r="C320" s="63"/>
      <c r="D320" s="64"/>
      <c r="E320" s="266">
        <f t="shared" ref="E320:H320" si="68">E319</f>
        <v>20000</v>
      </c>
      <c r="F320" s="65">
        <f t="shared" si="68"/>
        <v>20346.599999999999</v>
      </c>
      <c r="G320" s="266">
        <f t="shared" si="68"/>
        <v>21000</v>
      </c>
      <c r="H320" s="65">
        <f t="shared" si="68"/>
        <v>20382</v>
      </c>
      <c r="I320" s="266">
        <f t="shared" ref="I320:J320" si="69">I319</f>
        <v>21000</v>
      </c>
      <c r="J320" s="65">
        <f t="shared" si="69"/>
        <v>0</v>
      </c>
      <c r="K320" s="48"/>
    </row>
    <row r="321" spans="1:17" x14ac:dyDescent="0.25">
      <c r="A321" s="12" t="s">
        <v>293</v>
      </c>
      <c r="B321" s="12"/>
      <c r="C321" s="25">
        <v>6330</v>
      </c>
      <c r="D321" s="60">
        <v>5345</v>
      </c>
      <c r="E321" s="227">
        <v>0</v>
      </c>
      <c r="F321" s="18">
        <v>0</v>
      </c>
      <c r="G321" s="227">
        <v>0</v>
      </c>
      <c r="H321" s="18">
        <v>3000000</v>
      </c>
      <c r="I321" s="227">
        <v>0</v>
      </c>
      <c r="J321" s="18">
        <v>0</v>
      </c>
      <c r="K321" s="52"/>
    </row>
    <row r="322" spans="1:17" x14ac:dyDescent="0.25">
      <c r="A322" s="61" t="s">
        <v>294</v>
      </c>
      <c r="B322" s="62"/>
      <c r="C322" s="63"/>
      <c r="D322" s="64"/>
      <c r="E322" s="266">
        <f t="shared" ref="E322:H322" si="70">E321</f>
        <v>0</v>
      </c>
      <c r="F322" s="65">
        <f t="shared" si="70"/>
        <v>0</v>
      </c>
      <c r="G322" s="266">
        <f t="shared" si="70"/>
        <v>0</v>
      </c>
      <c r="H322" s="65">
        <f t="shared" si="70"/>
        <v>3000000</v>
      </c>
      <c r="I322" s="266">
        <f t="shared" ref="I322:J322" si="71">I321</f>
        <v>0</v>
      </c>
      <c r="J322" s="65">
        <f t="shared" si="71"/>
        <v>0</v>
      </c>
      <c r="K322" s="48"/>
    </row>
    <row r="323" spans="1:17" x14ac:dyDescent="0.25">
      <c r="A323" s="12" t="s">
        <v>125</v>
      </c>
      <c r="B323" s="12"/>
      <c r="C323" s="25">
        <v>6399</v>
      </c>
      <c r="D323" s="60">
        <v>5362</v>
      </c>
      <c r="E323" s="227">
        <v>0</v>
      </c>
      <c r="F323" s="18">
        <v>0</v>
      </c>
      <c r="G323" s="227">
        <v>0</v>
      </c>
      <c r="H323" s="18">
        <v>0</v>
      </c>
      <c r="I323" s="227">
        <v>0</v>
      </c>
      <c r="J323" s="18">
        <v>0</v>
      </c>
      <c r="K323" s="52"/>
    </row>
    <row r="324" spans="1:17" x14ac:dyDescent="0.25">
      <c r="A324" s="78" t="s">
        <v>450</v>
      </c>
      <c r="B324" s="78"/>
      <c r="C324" s="79">
        <v>6399</v>
      </c>
      <c r="D324" s="80">
        <v>5365</v>
      </c>
      <c r="E324" s="227">
        <v>0</v>
      </c>
      <c r="F324" s="90">
        <v>0</v>
      </c>
      <c r="G324" s="227">
        <v>0</v>
      </c>
      <c r="H324" s="18">
        <v>47310</v>
      </c>
      <c r="I324" s="227">
        <v>47500</v>
      </c>
      <c r="J324" s="18">
        <v>0</v>
      </c>
      <c r="K324" s="52"/>
    </row>
    <row r="325" spans="1:17" ht="14.25" customHeight="1" x14ac:dyDescent="0.25">
      <c r="A325" s="61" t="s">
        <v>295</v>
      </c>
      <c r="B325" s="62"/>
      <c r="C325" s="63"/>
      <c r="D325" s="64"/>
      <c r="E325" s="266">
        <f t="shared" ref="E325:H325" si="72">E323+E324</f>
        <v>0</v>
      </c>
      <c r="F325" s="65">
        <f t="shared" si="72"/>
        <v>0</v>
      </c>
      <c r="G325" s="266">
        <f t="shared" si="72"/>
        <v>0</v>
      </c>
      <c r="H325" s="65">
        <f t="shared" si="72"/>
        <v>47310</v>
      </c>
      <c r="I325" s="266">
        <f t="shared" ref="I325:J325" si="73">I323+I324</f>
        <v>47500</v>
      </c>
      <c r="J325" s="65">
        <f t="shared" si="73"/>
        <v>0</v>
      </c>
      <c r="K325" s="48"/>
      <c r="L325" s="4" t="s">
        <v>476</v>
      </c>
    </row>
    <row r="326" spans="1:17" x14ac:dyDescent="0.25">
      <c r="A326" s="78" t="s">
        <v>381</v>
      </c>
      <c r="B326" s="78"/>
      <c r="C326" s="79">
        <v>6402</v>
      </c>
      <c r="D326" s="80">
        <v>5364</v>
      </c>
      <c r="E326" s="227">
        <v>0</v>
      </c>
      <c r="F326" s="90">
        <v>25264</v>
      </c>
      <c r="G326" s="227">
        <v>0</v>
      </c>
      <c r="H326" s="18">
        <v>10389</v>
      </c>
      <c r="I326" s="227">
        <v>0</v>
      </c>
      <c r="J326" s="18">
        <v>0</v>
      </c>
      <c r="K326" s="52"/>
      <c r="Q326" s="11" t="s">
        <v>297</v>
      </c>
    </row>
    <row r="327" spans="1:17" x14ac:dyDescent="0.25">
      <c r="A327" s="78" t="s">
        <v>298</v>
      </c>
      <c r="B327" s="78"/>
      <c r="C327" s="79">
        <v>6402</v>
      </c>
      <c r="D327" s="80">
        <v>5366</v>
      </c>
      <c r="E327" s="227">
        <v>0</v>
      </c>
      <c r="F327" s="90">
        <v>0</v>
      </c>
      <c r="G327" s="227">
        <v>0</v>
      </c>
      <c r="H327" s="18">
        <v>1256</v>
      </c>
      <c r="I327" s="227">
        <v>0</v>
      </c>
      <c r="J327" s="18">
        <v>0</v>
      </c>
      <c r="K327" s="52"/>
    </row>
    <row r="328" spans="1:17" ht="14.25" customHeight="1" x14ac:dyDescent="0.25">
      <c r="A328" s="61" t="s">
        <v>296</v>
      </c>
      <c r="B328" s="62"/>
      <c r="C328" s="63"/>
      <c r="D328" s="64"/>
      <c r="E328" s="266">
        <f t="shared" ref="E328:H328" si="74">E326+E327</f>
        <v>0</v>
      </c>
      <c r="F328" s="65">
        <f t="shared" si="74"/>
        <v>25264</v>
      </c>
      <c r="G328" s="266">
        <f t="shared" si="74"/>
        <v>0</v>
      </c>
      <c r="H328" s="65">
        <f t="shared" si="74"/>
        <v>11645</v>
      </c>
      <c r="I328" s="266">
        <f t="shared" ref="I328:J328" si="75">I326+I327</f>
        <v>0</v>
      </c>
      <c r="J328" s="65">
        <f t="shared" si="75"/>
        <v>0</v>
      </c>
      <c r="K328" s="48"/>
    </row>
    <row r="329" spans="1:17" x14ac:dyDescent="0.25">
      <c r="A329" s="12" t="s">
        <v>383</v>
      </c>
      <c r="B329" s="12"/>
      <c r="C329" s="25">
        <v>6409</v>
      </c>
      <c r="D329" s="60">
        <v>5909</v>
      </c>
      <c r="E329" s="227">
        <v>0</v>
      </c>
      <c r="F329" s="18">
        <v>54514</v>
      </c>
      <c r="G329" s="227">
        <v>0</v>
      </c>
      <c r="H329" s="18">
        <v>0</v>
      </c>
      <c r="I329" s="227">
        <v>0</v>
      </c>
      <c r="J329" s="18">
        <v>0</v>
      </c>
      <c r="K329" s="52"/>
    </row>
    <row r="330" spans="1:17" x14ac:dyDescent="0.25">
      <c r="A330" s="12" t="s">
        <v>231</v>
      </c>
      <c r="B330" s="12"/>
      <c r="C330" s="25">
        <v>6409</v>
      </c>
      <c r="D330" s="60">
        <v>5163</v>
      </c>
      <c r="E330" s="227">
        <v>0</v>
      </c>
      <c r="F330" s="18">
        <v>0</v>
      </c>
      <c r="G330" s="227">
        <v>0</v>
      </c>
      <c r="H330" s="18">
        <v>0</v>
      </c>
      <c r="I330" s="227">
        <v>0</v>
      </c>
      <c r="J330" s="18">
        <v>0</v>
      </c>
      <c r="K330" s="52"/>
    </row>
    <row r="331" spans="1:17" x14ac:dyDescent="0.25">
      <c r="A331" s="12" t="s">
        <v>107</v>
      </c>
      <c r="B331" s="12"/>
      <c r="C331" s="25">
        <v>6409</v>
      </c>
      <c r="D331" s="60">
        <v>5169</v>
      </c>
      <c r="E331" s="227">
        <v>0</v>
      </c>
      <c r="F331" s="18">
        <v>0</v>
      </c>
      <c r="G331" s="227">
        <v>0</v>
      </c>
      <c r="H331" s="18">
        <v>0</v>
      </c>
      <c r="I331" s="227">
        <v>0</v>
      </c>
      <c r="J331" s="18">
        <v>0</v>
      </c>
      <c r="K331" s="52"/>
    </row>
    <row r="332" spans="1:17" ht="15.75" thickBot="1" x14ac:dyDescent="0.3">
      <c r="A332" s="61" t="s">
        <v>382</v>
      </c>
      <c r="B332" s="62"/>
      <c r="C332" s="63"/>
      <c r="D332" s="64"/>
      <c r="E332" s="272">
        <f t="shared" ref="E332:H332" si="76">E329+E330+E331</f>
        <v>0</v>
      </c>
      <c r="F332" s="91">
        <f t="shared" si="76"/>
        <v>54514</v>
      </c>
      <c r="G332" s="272">
        <f>G329+G330+G331</f>
        <v>0</v>
      </c>
      <c r="H332" s="91">
        <f t="shared" si="76"/>
        <v>0</v>
      </c>
      <c r="I332" s="272">
        <f>I329+I330+I331</f>
        <v>0</v>
      </c>
      <c r="J332" s="91">
        <f t="shared" ref="J332" si="77">J329+J330+J331</f>
        <v>0</v>
      </c>
      <c r="K332" s="48"/>
    </row>
    <row r="333" spans="1:17" ht="14.25" customHeight="1" thickTop="1" thickBot="1" x14ac:dyDescent="0.3">
      <c r="A333" s="12"/>
      <c r="B333" s="12"/>
      <c r="C333" s="46"/>
      <c r="D333" s="46"/>
    </row>
    <row r="334" spans="1:17" ht="20.25" thickTop="1" thickBot="1" x14ac:dyDescent="0.35">
      <c r="A334" s="92" t="s">
        <v>299</v>
      </c>
      <c r="B334" s="93"/>
      <c r="C334" s="94"/>
      <c r="D334" s="94"/>
      <c r="E334" s="273">
        <f>E11+E13+E15+E23+E30+E37+E40+E52+E64+E101+E110+E112+E124+E147+E159+E201+E205+E210+E215+E217+E219+E240+E250+E260+E270+E284+E318+E320+E322+E325+E328+E332+E276+E223+E221+E281+E149</f>
        <v>30669873</v>
      </c>
      <c r="F334" s="95">
        <f>F11+F13+F15+F23+F30+F37+F40+F52+F64+F101+F110+F124+F147+F149+F159+F201+F205+F210+F215+F217+F219+F221+F240+F250+F260+F270+F276+F281+F284+F318+F320+F322+F325+F328+F332+F223+F112</f>
        <v>24053563.820000004</v>
      </c>
      <c r="G334" s="273">
        <f>G11+G13+G15+G23+G30+G37+G40+G52+G64+G101+G110+G112+G124+G147+G159+G201+G205+G210+G215+G217+G219+G240+G250+G260+G270+G284+G318+G320+G322+G325+G328+G332+G276+G223+G221+G281+G149</f>
        <v>33903587</v>
      </c>
      <c r="H334" s="95">
        <f>H11+H13+H15+H23+H30+H37+H40+H52+H64+H101+H110+H124+H147+H149+H159+H201+H205+H210+H215+H217+H219+H221+H240+H250+H260+H270+H276+H281+H284+H318+H320+H322+H325+H328+H332+H223+H112</f>
        <v>28392289</v>
      </c>
      <c r="I334" s="273">
        <f>I11+I13+I15+I23+I30+I37+I40+I52+I64+I101+I110+I112+I124+I147+I159+I201+I205+I210+I215+I217+I219+I240+I250+I260+I270+I284+I318+I320+I322+I325+I328+I332+I276+I223+I221+I281+I149</f>
        <v>36876084</v>
      </c>
      <c r="J334" s="95">
        <f>J11+J13+J15+J23+J30+J37+J40+J52+J64+J101+J110+J124+J147+J149+J159+J201+J205+J210+J215+J217+J219+J221+J240+J250+J260+J270+J276+J281+J284+J318+J320+J322+J325+J328+J332+J223+J112</f>
        <v>0</v>
      </c>
      <c r="K334" s="278"/>
    </row>
    <row r="335" spans="1:17" ht="15.75" thickTop="1" x14ac:dyDescent="0.25">
      <c r="E335" s="244"/>
      <c r="F335" s="52">
        <f>F334-E334</f>
        <v>-6616309.179999996</v>
      </c>
      <c r="G335" s="244"/>
      <c r="H335" s="52">
        <f>H334-G334</f>
        <v>-5511298</v>
      </c>
      <c r="I335" s="244"/>
      <c r="J335" s="52">
        <f>J334-I334</f>
        <v>-36876084</v>
      </c>
      <c r="K335" s="52"/>
    </row>
    <row r="336" spans="1:17" x14ac:dyDescent="0.25">
      <c r="E336" s="244"/>
      <c r="G336" s="244"/>
      <c r="H336" s="52"/>
      <c r="I336" s="244"/>
      <c r="J336" s="52"/>
      <c r="K336" s="52"/>
    </row>
    <row r="337" spans="1:11" x14ac:dyDescent="0.25">
      <c r="G337" s="244"/>
      <c r="I337" s="244"/>
    </row>
    <row r="338" spans="1:11" x14ac:dyDescent="0.25">
      <c r="A338" s="12" t="s">
        <v>432</v>
      </c>
      <c r="B338" s="96">
        <v>11522084</v>
      </c>
      <c r="C338" s="97"/>
    </row>
    <row r="339" spans="1:11" x14ac:dyDescent="0.25">
      <c r="A339" s="12" t="s">
        <v>300</v>
      </c>
      <c r="B339" s="96">
        <f>'příjmy 2019'!H115</f>
        <v>25354000</v>
      </c>
      <c r="C339" s="97"/>
    </row>
    <row r="340" spans="1:11" x14ac:dyDescent="0.25">
      <c r="A340" s="12" t="s">
        <v>301</v>
      </c>
      <c r="B340" s="96">
        <f>I334</f>
        <v>36876084</v>
      </c>
      <c r="C340" s="97"/>
      <c r="D340" s="190"/>
      <c r="H340" s="52"/>
      <c r="J340" s="52"/>
      <c r="K340" s="52"/>
    </row>
    <row r="341" spans="1:11" x14ac:dyDescent="0.25">
      <c r="A341" s="12" t="s">
        <v>302</v>
      </c>
      <c r="B341" s="96">
        <v>0</v>
      </c>
      <c r="C341" s="97"/>
    </row>
    <row r="342" spans="1:11" ht="6.75" customHeight="1" x14ac:dyDescent="0.25">
      <c r="C342"/>
    </row>
    <row r="343" spans="1:11" ht="15.75" x14ac:dyDescent="0.25">
      <c r="A343" s="98" t="s">
        <v>303</v>
      </c>
      <c r="B343" s="99">
        <f>B338+B339-B340-B341</f>
        <v>0</v>
      </c>
      <c r="C343" s="100"/>
    </row>
    <row r="345" spans="1:11" x14ac:dyDescent="0.25">
      <c r="B345" s="101"/>
    </row>
  </sheetData>
  <sheetProtection selectLockedCells="1" selectUnlockedCells="1"/>
  <mergeCells count="4">
    <mergeCell ref="A60:B60"/>
    <mergeCell ref="E1:F1"/>
    <mergeCell ref="G1:H1"/>
    <mergeCell ref="I1:J1"/>
  </mergeCells>
  <pageMargins left="0.31527777777777777" right="0.31527777777777777" top="0.39374999999999999" bottom="0.19652777777777777" header="0.51180555555555551" footer="0.51180555555555551"/>
  <pageSetup paperSize="9" scale="61" firstPageNumber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N72"/>
  <sheetViews>
    <sheetView tabSelected="1" topLeftCell="A19" zoomScaleNormal="100" workbookViewId="0">
      <selection activeCell="B2" sqref="B2:J2"/>
    </sheetView>
  </sheetViews>
  <sheetFormatPr defaultRowHeight="15" x14ac:dyDescent="0.25"/>
  <cols>
    <col min="1" max="1" width="2.28515625" style="102" customWidth="1"/>
    <col min="2" max="2" width="45.7109375" customWidth="1"/>
    <col min="3" max="4" width="12.7109375" customWidth="1"/>
    <col min="5" max="5" width="12.7109375" style="2" customWidth="1"/>
    <col min="6" max="6" width="3.28515625" style="103" customWidth="1"/>
    <col min="7" max="7" width="45.7109375" customWidth="1"/>
    <col min="8" max="10" width="12.7109375" customWidth="1"/>
    <col min="13" max="13" width="9.85546875" bestFit="1" customWidth="1"/>
  </cols>
  <sheetData>
    <row r="1" spans="1:11" ht="12.75" customHeight="1" x14ac:dyDescent="0.25"/>
    <row r="2" spans="1:11" ht="30" x14ac:dyDescent="0.4">
      <c r="A2" s="102" t="s">
        <v>304</v>
      </c>
      <c r="B2" s="307" t="s">
        <v>481</v>
      </c>
      <c r="C2" s="307"/>
      <c r="D2" s="307"/>
      <c r="E2" s="307"/>
      <c r="F2" s="307"/>
      <c r="G2" s="307"/>
      <c r="H2" s="307"/>
      <c r="I2" s="307"/>
      <c r="J2" s="307"/>
    </row>
    <row r="3" spans="1:11" ht="6" customHeight="1" x14ac:dyDescent="0.3">
      <c r="B3" s="308"/>
      <c r="C3" s="308"/>
      <c r="D3" s="308"/>
      <c r="E3" s="308"/>
      <c r="F3" s="308"/>
      <c r="G3" s="308"/>
      <c r="H3" s="308"/>
      <c r="I3" s="308"/>
      <c r="J3" s="308"/>
    </row>
    <row r="4" spans="1:11" ht="35.25" x14ac:dyDescent="0.5">
      <c r="B4" s="309" t="s">
        <v>433</v>
      </c>
      <c r="C4" s="309"/>
      <c r="D4" s="309"/>
      <c r="E4" s="309"/>
      <c r="F4" s="309"/>
      <c r="G4" s="309"/>
      <c r="H4" s="309"/>
      <c r="I4" s="309"/>
      <c r="J4" s="309"/>
    </row>
    <row r="5" spans="1:11" ht="27.75" customHeight="1" thickBot="1" x14ac:dyDescent="0.3">
      <c r="B5" s="104"/>
      <c r="C5" s="104"/>
      <c r="D5" s="104"/>
      <c r="E5" s="105"/>
      <c r="F5" s="106"/>
      <c r="G5" s="104"/>
      <c r="H5" s="104"/>
      <c r="I5" s="104"/>
      <c r="J5" s="104"/>
    </row>
    <row r="6" spans="1:11" ht="29.25" thickTop="1" thickBot="1" x14ac:dyDescent="0.45">
      <c r="B6" s="310" t="s">
        <v>305</v>
      </c>
      <c r="C6" s="310"/>
      <c r="D6" s="310"/>
      <c r="E6" s="310"/>
      <c r="F6" s="106"/>
      <c r="G6" s="311" t="s">
        <v>306</v>
      </c>
      <c r="H6" s="311"/>
      <c r="I6" s="311"/>
      <c r="J6" s="311"/>
    </row>
    <row r="7" spans="1:11" ht="9.75" customHeight="1" thickTop="1" thickBot="1" x14ac:dyDescent="0.3"/>
    <row r="8" spans="1:11" ht="17.100000000000001" customHeight="1" thickTop="1" x14ac:dyDescent="0.25">
      <c r="C8" s="305">
        <v>2018</v>
      </c>
      <c r="D8" s="306"/>
      <c r="E8" s="156">
        <v>2019</v>
      </c>
      <c r="H8" s="305">
        <v>2018</v>
      </c>
      <c r="I8" s="306"/>
      <c r="J8" s="156">
        <v>2019</v>
      </c>
    </row>
    <row r="9" spans="1:11" ht="17.100000000000001" customHeight="1" thickBot="1" x14ac:dyDescent="0.3">
      <c r="C9" s="137" t="s">
        <v>4</v>
      </c>
      <c r="D9" s="138" t="s">
        <v>5</v>
      </c>
      <c r="E9" s="126" t="s">
        <v>4</v>
      </c>
      <c r="H9" s="137" t="s">
        <v>4</v>
      </c>
      <c r="I9" s="138" t="s">
        <v>5</v>
      </c>
      <c r="J9" s="126" t="s">
        <v>4</v>
      </c>
    </row>
    <row r="10" spans="1:11" ht="15.75" thickTop="1" x14ac:dyDescent="0.25">
      <c r="A10" s="102" t="s">
        <v>307</v>
      </c>
      <c r="B10" s="127" t="s">
        <v>6</v>
      </c>
      <c r="C10" s="286">
        <f>'příjmy 2019'!F4</f>
        <v>3400000</v>
      </c>
      <c r="D10" s="292">
        <f>'příjmy 2019'!G4</f>
        <v>4188712.48</v>
      </c>
      <c r="E10" s="154">
        <f>'příjmy 2019'!H4</f>
        <v>4180000</v>
      </c>
      <c r="F10" s="107"/>
      <c r="G10" s="140" t="s">
        <v>113</v>
      </c>
      <c r="H10" s="147">
        <f>' výdaje 2019 '!G11</f>
        <v>141000</v>
      </c>
      <c r="I10" s="148">
        <f>' výdaje 2019 '!H11</f>
        <v>80327</v>
      </c>
      <c r="J10" s="198">
        <f>' výdaje 2019 '!I11</f>
        <v>257000</v>
      </c>
      <c r="K10" s="115"/>
    </row>
    <row r="11" spans="1:11" x14ac:dyDescent="0.25">
      <c r="A11" s="102" t="s">
        <v>307</v>
      </c>
      <c r="B11" s="128" t="s">
        <v>7</v>
      </c>
      <c r="C11" s="285">
        <f>'příjmy 2019'!F5</f>
        <v>290000</v>
      </c>
      <c r="D11" s="293">
        <f>'příjmy 2019'!G5</f>
        <v>98186.93</v>
      </c>
      <c r="E11" s="114">
        <f>'příjmy 2019'!H5</f>
        <v>98000</v>
      </c>
      <c r="F11" s="107"/>
      <c r="G11" s="141" t="s">
        <v>49</v>
      </c>
      <c r="H11" s="149">
        <f>' výdaje 2019 '!G13</f>
        <v>50000</v>
      </c>
      <c r="I11" s="150">
        <f>' výdaje 2019 '!H13</f>
        <v>24544</v>
      </c>
      <c r="J11" s="199">
        <f>' výdaje 2019 '!I13</f>
        <v>40000</v>
      </c>
      <c r="K11" s="115"/>
    </row>
    <row r="12" spans="1:11" x14ac:dyDescent="0.25">
      <c r="A12" s="102" t="s">
        <v>307</v>
      </c>
      <c r="B12" s="128" t="s">
        <v>8</v>
      </c>
      <c r="C12" s="285">
        <f>'příjmy 2019'!F6</f>
        <v>340000</v>
      </c>
      <c r="D12" s="293">
        <f>'příjmy 2019'!G6</f>
        <v>1167974.33</v>
      </c>
      <c r="E12" s="114">
        <f>'příjmy 2019'!H6</f>
        <v>1160000</v>
      </c>
      <c r="F12" s="107"/>
      <c r="G12" s="141" t="s">
        <v>60</v>
      </c>
      <c r="H12" s="149">
        <f>' výdaje 2019 '!G23</f>
        <v>1966000</v>
      </c>
      <c r="I12" s="150">
        <f>' výdaje 2019 '!H23</f>
        <v>552305</v>
      </c>
      <c r="J12" s="199">
        <f>' výdaje 2019 '!I23</f>
        <v>1865000</v>
      </c>
      <c r="K12" s="115"/>
    </row>
    <row r="13" spans="1:11" x14ac:dyDescent="0.25">
      <c r="A13" s="102" t="s">
        <v>307</v>
      </c>
      <c r="B13" s="128" t="s">
        <v>9</v>
      </c>
      <c r="C13" s="285">
        <f>'příjmy 2019'!F7</f>
        <v>3600000</v>
      </c>
      <c r="D13" s="293">
        <f>'příjmy 2019'!G7</f>
        <v>3566943</v>
      </c>
      <c r="E13" s="114">
        <f>'příjmy 2019'!H7</f>
        <v>3560000</v>
      </c>
      <c r="F13" s="107"/>
      <c r="G13" s="141" t="s">
        <v>62</v>
      </c>
      <c r="H13" s="149">
        <f>' výdaje 2019 '!G30</f>
        <v>3100000</v>
      </c>
      <c r="I13" s="150">
        <f>' výdaje 2019 '!H30</f>
        <v>1273026</v>
      </c>
      <c r="J13" s="199">
        <f>' výdaje 2019 '!I30</f>
        <v>2850000</v>
      </c>
      <c r="K13" s="115"/>
    </row>
    <row r="14" spans="1:11" x14ac:dyDescent="0.25">
      <c r="B14" s="128" t="s">
        <v>471</v>
      </c>
      <c r="C14" s="285">
        <f>'příjmy 2019'!F8</f>
        <v>0</v>
      </c>
      <c r="D14" s="293">
        <f>'příjmy 2019'!G8</f>
        <v>47310</v>
      </c>
      <c r="E14" s="114">
        <f>'příjmy 2019'!H8</f>
        <v>47000</v>
      </c>
      <c r="F14" s="107"/>
      <c r="G14" s="141" t="s">
        <v>139</v>
      </c>
      <c r="H14" s="149">
        <f>' výdaje 2019 '!G37</f>
        <v>8720000</v>
      </c>
      <c r="I14" s="150">
        <f>' výdaje 2019 '!H37</f>
        <v>4251238</v>
      </c>
      <c r="J14" s="199">
        <f>' výdaje 2019 '!I37</f>
        <v>7160000</v>
      </c>
      <c r="K14" s="115"/>
    </row>
    <row r="15" spans="1:11" x14ac:dyDescent="0.25">
      <c r="A15" s="102" t="s">
        <v>307</v>
      </c>
      <c r="B15" s="128" t="s">
        <v>11</v>
      </c>
      <c r="C15" s="285">
        <f>'příjmy 2019'!F9</f>
        <v>8200000</v>
      </c>
      <c r="D15" s="293">
        <f>'příjmy 2019'!G9</f>
        <v>7986342</v>
      </c>
      <c r="E15" s="114">
        <f>'příjmy 2019'!H9</f>
        <v>8000000</v>
      </c>
      <c r="F15" s="107"/>
      <c r="G15" s="141" t="s">
        <v>141</v>
      </c>
      <c r="H15" s="149">
        <f>' výdaje 2019 '!G40</f>
        <v>150000</v>
      </c>
      <c r="I15" s="150">
        <f>' výdaje 2019 '!H40</f>
        <v>79968</v>
      </c>
      <c r="J15" s="199">
        <f>' výdaje 2019 '!I40</f>
        <v>80000</v>
      </c>
      <c r="K15" s="115"/>
    </row>
    <row r="16" spans="1:11" x14ac:dyDescent="0.25">
      <c r="B16" s="128" t="s">
        <v>308</v>
      </c>
      <c r="C16" s="285">
        <f>'příjmy 2019'!F10</f>
        <v>0</v>
      </c>
      <c r="D16" s="293">
        <f>'příjmy 2019'!G10</f>
        <v>7849.5</v>
      </c>
      <c r="E16" s="114">
        <f>'příjmy 2019'!H10</f>
        <v>0</v>
      </c>
      <c r="F16" s="107"/>
      <c r="G16" s="141" t="s">
        <v>419</v>
      </c>
      <c r="H16" s="149">
        <f>' výdaje 2019 '!G52</f>
        <v>301000</v>
      </c>
      <c r="I16" s="150">
        <f>' výdaje 2019 '!H52</f>
        <v>334618</v>
      </c>
      <c r="J16" s="199">
        <f>' výdaje 2019 '!I52</f>
        <v>485300</v>
      </c>
      <c r="K16" s="115"/>
    </row>
    <row r="17" spans="1:14" x14ac:dyDescent="0.25">
      <c r="B17" s="128" t="s">
        <v>310</v>
      </c>
      <c r="C17" s="285">
        <f>'příjmy 2019'!F11</f>
        <v>5000</v>
      </c>
      <c r="D17" s="293">
        <f>'příjmy 2019'!G11</f>
        <v>7221.8</v>
      </c>
      <c r="E17" s="114">
        <f>'příjmy 2019'!H11</f>
        <v>5000</v>
      </c>
      <c r="F17" s="107"/>
      <c r="G17" s="141" t="s">
        <v>309</v>
      </c>
      <c r="H17" s="149">
        <f>' výdaje 2019 '!G64</f>
        <v>3375000</v>
      </c>
      <c r="I17" s="150">
        <f>' výdaje 2019 '!H64</f>
        <v>4202294</v>
      </c>
      <c r="J17" s="199">
        <f>' výdaje 2019 '!I64</f>
        <v>3076000</v>
      </c>
      <c r="K17" s="115"/>
    </row>
    <row r="18" spans="1:14" x14ac:dyDescent="0.25">
      <c r="A18" s="102" t="s">
        <v>307</v>
      </c>
      <c r="B18" s="128" t="s">
        <v>14</v>
      </c>
      <c r="C18" s="285">
        <f>'příjmy 2019'!F12</f>
        <v>690000</v>
      </c>
      <c r="D18" s="293">
        <f>'příjmy 2019'!G12</f>
        <v>713581</v>
      </c>
      <c r="E18" s="114">
        <f>'příjmy 2019'!H12</f>
        <v>710000</v>
      </c>
      <c r="F18" s="107"/>
      <c r="G18" s="142" t="s">
        <v>63</v>
      </c>
      <c r="H18" s="71">
        <f>' výdaje 2019 '!G79</f>
        <v>552800</v>
      </c>
      <c r="I18" s="151">
        <f>' výdaje 2019 '!H79</f>
        <v>532412</v>
      </c>
      <c r="J18" s="200">
        <f>' výdaje 2019 '!I79</f>
        <v>582600</v>
      </c>
      <c r="K18" s="115"/>
    </row>
    <row r="19" spans="1:14" x14ac:dyDescent="0.25">
      <c r="A19" s="102" t="s">
        <v>307</v>
      </c>
      <c r="B19" s="128" t="s">
        <v>15</v>
      </c>
      <c r="C19" s="285">
        <f>'příjmy 2019'!F13</f>
        <v>43000</v>
      </c>
      <c r="D19" s="293">
        <f>'příjmy 2019'!G13</f>
        <v>41991</v>
      </c>
      <c r="E19" s="114">
        <f>'příjmy 2019'!H13</f>
        <v>42000</v>
      </c>
      <c r="F19" s="107"/>
      <c r="G19" s="142" t="s">
        <v>64</v>
      </c>
      <c r="H19" s="71">
        <f>' výdaje 2019 '!G98</f>
        <v>713750</v>
      </c>
      <c r="I19" s="151">
        <f>' výdaje 2019 '!H98</f>
        <v>741244</v>
      </c>
      <c r="J19" s="200">
        <f>' výdaje 2019 '!I98</f>
        <v>725000</v>
      </c>
      <c r="K19" s="115"/>
    </row>
    <row r="20" spans="1:14" x14ac:dyDescent="0.25">
      <c r="A20" s="102" t="s">
        <v>307</v>
      </c>
      <c r="B20" s="128" t="s">
        <v>17</v>
      </c>
      <c r="C20" s="285">
        <f>'příjmy 2019'!F14</f>
        <v>3500</v>
      </c>
      <c r="D20" s="293">
        <f>'příjmy 2019'!G14</f>
        <v>3571</v>
      </c>
      <c r="E20" s="114">
        <f>'příjmy 2019'!H14</f>
        <v>3600</v>
      </c>
      <c r="F20" s="107"/>
      <c r="G20" s="141" t="s">
        <v>177</v>
      </c>
      <c r="H20" s="149">
        <f>H19+H18</f>
        <v>1266550</v>
      </c>
      <c r="I20" s="150">
        <f>I19+I18</f>
        <v>1273656</v>
      </c>
      <c r="J20" s="199">
        <f>J19+J18</f>
        <v>1307600</v>
      </c>
      <c r="K20" s="115"/>
    </row>
    <row r="21" spans="1:14" x14ac:dyDescent="0.25">
      <c r="A21" s="102" t="s">
        <v>307</v>
      </c>
      <c r="B21" s="128" t="s">
        <v>18</v>
      </c>
      <c r="C21" s="285">
        <f>'příjmy 2019'!F15</f>
        <v>36000</v>
      </c>
      <c r="D21" s="293">
        <f>'příjmy 2019'!G15</f>
        <v>22774</v>
      </c>
      <c r="E21" s="114">
        <f>'příjmy 2019'!H15</f>
        <v>22000</v>
      </c>
      <c r="F21" s="107"/>
      <c r="G21" s="141" t="s">
        <v>196</v>
      </c>
      <c r="H21" s="149">
        <f>' výdaje 2019 '!G124</f>
        <v>343000</v>
      </c>
      <c r="I21" s="150">
        <f>' výdaje 2019 '!H124</f>
        <v>383692</v>
      </c>
      <c r="J21" s="199">
        <f>' výdaje 2019 '!I124</f>
        <v>177600</v>
      </c>
      <c r="K21" s="115"/>
    </row>
    <row r="22" spans="1:14" x14ac:dyDescent="0.25">
      <c r="A22" s="102" t="s">
        <v>307</v>
      </c>
      <c r="B22" s="128" t="s">
        <v>19</v>
      </c>
      <c r="C22" s="285">
        <f>'příjmy 2019'!F16</f>
        <v>15000</v>
      </c>
      <c r="D22" s="293">
        <f>'příjmy 2019'!G16</f>
        <v>14285</v>
      </c>
      <c r="E22" s="114">
        <f>'příjmy 2019'!H16</f>
        <v>14000</v>
      </c>
      <c r="F22" s="107"/>
      <c r="G22" s="141" t="s">
        <v>185</v>
      </c>
      <c r="H22" s="149">
        <f>' výdaje 2019 '!G110</f>
        <v>2720000</v>
      </c>
      <c r="I22" s="150">
        <f>' výdaje 2019 '!H110</f>
        <v>2972829</v>
      </c>
      <c r="J22" s="199">
        <f>' výdaje 2019 '!I110</f>
        <v>2000000</v>
      </c>
      <c r="K22" s="115"/>
    </row>
    <row r="23" spans="1:14" x14ac:dyDescent="0.25">
      <c r="A23" s="102" t="s">
        <v>307</v>
      </c>
      <c r="B23" s="128" t="s">
        <v>22</v>
      </c>
      <c r="C23" s="285">
        <f>'příjmy 2019'!F20</f>
        <v>0</v>
      </c>
      <c r="D23" s="293">
        <f>'příjmy 2019'!G20</f>
        <v>9809</v>
      </c>
      <c r="E23" s="114">
        <f>'příjmy 2019'!H20</f>
        <v>0</v>
      </c>
      <c r="F23" s="107"/>
      <c r="G23" s="141" t="s">
        <v>431</v>
      </c>
      <c r="H23" s="149">
        <f>' výdaje 2019 '!G112</f>
        <v>100000</v>
      </c>
      <c r="I23" s="150">
        <f>' výdaje 2019 '!H112</f>
        <v>0</v>
      </c>
      <c r="J23" s="199">
        <f>' výdaje 2019 '!I112</f>
        <v>0</v>
      </c>
      <c r="K23" s="115"/>
      <c r="N23">
        <f ca="1">SUM(N11:N25)</f>
        <v>0</v>
      </c>
    </row>
    <row r="24" spans="1:14" x14ac:dyDescent="0.25">
      <c r="B24" s="128" t="s">
        <v>470</v>
      </c>
      <c r="C24" s="285">
        <f>'příjmy 2019'!F18</f>
        <v>0</v>
      </c>
      <c r="D24" s="293">
        <f>'příjmy 2019'!G18</f>
        <v>162010</v>
      </c>
      <c r="E24" s="114">
        <f>'příjmy 2019'!H18</f>
        <v>150000</v>
      </c>
      <c r="F24" s="107"/>
      <c r="G24" s="142" t="s">
        <v>205</v>
      </c>
      <c r="H24" s="71">
        <f>' výdaje 2019 '!G140</f>
        <v>1468000</v>
      </c>
      <c r="I24" s="151">
        <f>' výdaje 2019 '!H140</f>
        <v>375502</v>
      </c>
      <c r="J24" s="200">
        <f>' výdaje 2019 '!I140</f>
        <v>611500</v>
      </c>
      <c r="K24" s="115"/>
    </row>
    <row r="25" spans="1:14" x14ac:dyDescent="0.25">
      <c r="A25" s="102" t="s">
        <v>307</v>
      </c>
      <c r="B25" s="128" t="s">
        <v>21</v>
      </c>
      <c r="C25" s="285">
        <f>'příjmy 2019'!F19</f>
        <v>90000</v>
      </c>
      <c r="D25" s="293">
        <f>'příjmy 2019'!G19</f>
        <v>0</v>
      </c>
      <c r="E25" s="114">
        <f>'příjmy 2019'!H19</f>
        <v>0</v>
      </c>
      <c r="F25" s="107"/>
      <c r="G25" s="142" t="s">
        <v>74</v>
      </c>
      <c r="H25" s="71">
        <f>' výdaje 2019 '!G146</f>
        <v>130000</v>
      </c>
      <c r="I25" s="151">
        <f>' výdaje 2019 '!H146</f>
        <v>130000</v>
      </c>
      <c r="J25" s="200">
        <f>' výdaje 2019 '!I146</f>
        <v>145000</v>
      </c>
      <c r="K25" s="115"/>
    </row>
    <row r="26" spans="1:14" x14ac:dyDescent="0.25">
      <c r="A26" s="102" t="s">
        <v>307</v>
      </c>
      <c r="B26" s="128" t="s">
        <v>23</v>
      </c>
      <c r="C26" s="285">
        <f>'příjmy 2019'!F21</f>
        <v>15000</v>
      </c>
      <c r="D26" s="293">
        <f>'příjmy 2019'!G21</f>
        <v>10800</v>
      </c>
      <c r="E26" s="114">
        <f>'příjmy 2019'!H21</f>
        <v>11000</v>
      </c>
      <c r="F26" s="107"/>
      <c r="G26" s="141" t="s">
        <v>70</v>
      </c>
      <c r="H26" s="149">
        <f>H24+H25</f>
        <v>1598000</v>
      </c>
      <c r="I26" s="150">
        <f>I24+I25</f>
        <v>505502</v>
      </c>
      <c r="J26" s="199">
        <f>J24+J25</f>
        <v>756500</v>
      </c>
      <c r="K26" s="115"/>
    </row>
    <row r="27" spans="1:14" x14ac:dyDescent="0.25">
      <c r="A27" s="102" t="s">
        <v>307</v>
      </c>
      <c r="B27" s="128" t="s">
        <v>25</v>
      </c>
      <c r="C27" s="285">
        <f>'příjmy 2019'!F22</f>
        <v>1600000</v>
      </c>
      <c r="D27" s="293">
        <f>'příjmy 2019'!G22</f>
        <v>1566347.7</v>
      </c>
      <c r="E27" s="114">
        <f>'příjmy 2019'!H22</f>
        <v>1560000</v>
      </c>
      <c r="F27" s="107"/>
      <c r="G27" s="141" t="s">
        <v>446</v>
      </c>
      <c r="H27" s="149">
        <f>' výdaje 2019 '!G148</f>
        <v>0</v>
      </c>
      <c r="I27" s="150">
        <f>' výdaje 2019 '!H149</f>
        <v>296450</v>
      </c>
      <c r="J27" s="199">
        <f>' výdaje 2019 '!I149</f>
        <v>750000</v>
      </c>
      <c r="K27" s="115"/>
    </row>
    <row r="28" spans="1:14" x14ac:dyDescent="0.25">
      <c r="A28" s="102" t="s">
        <v>307</v>
      </c>
      <c r="B28" s="128" t="s">
        <v>311</v>
      </c>
      <c r="C28" s="285">
        <f>'příjmy 2019'!F24</f>
        <v>282300</v>
      </c>
      <c r="D28" s="293">
        <f>'příjmy 2019'!G24</f>
        <v>282300</v>
      </c>
      <c r="E28" s="114">
        <f>'příjmy 2019'!H24</f>
        <v>304000</v>
      </c>
      <c r="F28" s="107"/>
      <c r="G28" s="141" t="s">
        <v>78</v>
      </c>
      <c r="H28" s="149">
        <f>' výdaje 2019 '!G159</f>
        <v>1200000</v>
      </c>
      <c r="I28" s="150">
        <f>' výdaje 2019 '!H159</f>
        <v>683130</v>
      </c>
      <c r="J28" s="199">
        <f>' výdaje 2019 '!I159</f>
        <v>1051000</v>
      </c>
      <c r="K28" s="115"/>
    </row>
    <row r="29" spans="1:14" x14ac:dyDescent="0.25">
      <c r="B29" s="299" t="s">
        <v>29</v>
      </c>
      <c r="C29" s="285">
        <f>'příjmy 2019'!F25</f>
        <v>0</v>
      </c>
      <c r="D29" s="293">
        <f>'příjmy 2019'!G25</f>
        <v>1050789</v>
      </c>
      <c r="E29" s="114">
        <f>'příjmy 2019'!H25</f>
        <v>0</v>
      </c>
      <c r="F29" s="107"/>
      <c r="G29" s="142" t="s">
        <v>217</v>
      </c>
      <c r="H29" s="71">
        <f>' výdaje 2019 '!G166</f>
        <v>770000</v>
      </c>
      <c r="I29" s="151">
        <f>' výdaje 2019 '!H166</f>
        <v>501965</v>
      </c>
      <c r="J29" s="200">
        <f>' výdaje 2019 '!I166</f>
        <v>1430000</v>
      </c>
      <c r="K29" s="115"/>
    </row>
    <row r="30" spans="1:14" x14ac:dyDescent="0.25">
      <c r="B30" s="299" t="s">
        <v>480</v>
      </c>
      <c r="C30" s="285">
        <f>'příjmy 2019'!F31</f>
        <v>0</v>
      </c>
      <c r="D30" s="293">
        <f>'příjmy 2019'!G31</f>
        <v>450000</v>
      </c>
      <c r="E30" s="114">
        <f>'příjmy 2019'!H25</f>
        <v>0</v>
      </c>
      <c r="F30" s="107"/>
      <c r="G30" s="142" t="s">
        <v>81</v>
      </c>
      <c r="H30" s="71">
        <f>' výdaje 2019 '!G171</f>
        <v>10000</v>
      </c>
      <c r="I30" s="151">
        <f>' výdaje 2019 '!H171</f>
        <v>0</v>
      </c>
      <c r="J30" s="200">
        <f>' výdaje 2019 '!I171</f>
        <v>30000</v>
      </c>
      <c r="K30" s="115"/>
    </row>
    <row r="31" spans="1:14" x14ac:dyDescent="0.25">
      <c r="B31" s="128" t="s">
        <v>373</v>
      </c>
      <c r="C31" s="285">
        <f>'příjmy 2019'!F23</f>
        <v>0</v>
      </c>
      <c r="D31" s="293">
        <f>'příjmy 2019'!G23</f>
        <v>105962</v>
      </c>
      <c r="E31" s="114">
        <f>'příjmy 2019'!H23</f>
        <v>0</v>
      </c>
      <c r="F31" s="107"/>
      <c r="G31" s="142" t="s">
        <v>220</v>
      </c>
      <c r="H31" s="71">
        <f>' výdaje 2019 '!G173</f>
        <v>220000</v>
      </c>
      <c r="I31" s="151">
        <f>' výdaje 2019 '!H173</f>
        <v>210540</v>
      </c>
      <c r="J31" s="200">
        <f>' výdaje 2019 '!I173</f>
        <v>0</v>
      </c>
      <c r="K31" s="115"/>
    </row>
    <row r="32" spans="1:14" x14ac:dyDescent="0.25">
      <c r="B32" s="128" t="s">
        <v>374</v>
      </c>
      <c r="C32" s="285">
        <f>'příjmy 2019'!F27</f>
        <v>0</v>
      </c>
      <c r="D32" s="293">
        <f>'příjmy 2019'!G27</f>
        <v>494049</v>
      </c>
      <c r="E32" s="114">
        <f>'příjmy 2019'!H27</f>
        <v>0</v>
      </c>
      <c r="F32" s="107"/>
      <c r="G32" s="142" t="s">
        <v>222</v>
      </c>
      <c r="H32" s="71">
        <f>' výdaje 2019 '!G177</f>
        <v>300000</v>
      </c>
      <c r="I32" s="151">
        <f>' výdaje 2019 '!H177</f>
        <v>0</v>
      </c>
      <c r="J32" s="200">
        <f>' výdaje 2019 '!I177</f>
        <v>0</v>
      </c>
      <c r="K32" s="115"/>
      <c r="M32" s="115"/>
    </row>
    <row r="33" spans="1:11" x14ac:dyDescent="0.25">
      <c r="B33" s="128" t="s">
        <v>38</v>
      </c>
      <c r="C33" s="287">
        <f>'příjmy 2019'!F32</f>
        <v>0</v>
      </c>
      <c r="D33" s="294">
        <f>'příjmy 2019'!G32</f>
        <v>300000</v>
      </c>
      <c r="E33" s="159">
        <f>'příjmy 2019'!H32</f>
        <v>2850000</v>
      </c>
      <c r="F33" s="107"/>
      <c r="G33" s="142" t="s">
        <v>312</v>
      </c>
      <c r="H33" s="71">
        <f>' výdaje 2019 '!G200</f>
        <v>1914428</v>
      </c>
      <c r="I33" s="151">
        <f>' výdaje 2019 '!H200</f>
        <v>1346443</v>
      </c>
      <c r="J33" s="200">
        <f>' výdaje 2019 '!I200</f>
        <v>8302428</v>
      </c>
      <c r="K33" s="115"/>
    </row>
    <row r="34" spans="1:11" x14ac:dyDescent="0.25">
      <c r="B34" s="128" t="s">
        <v>429</v>
      </c>
      <c r="C34" s="287">
        <f>'příjmy 2019'!F33</f>
        <v>735388</v>
      </c>
      <c r="D34" s="294">
        <f>'příjmy 2019'!G33</f>
        <v>0</v>
      </c>
      <c r="E34" s="159">
        <f>'příjmy 2019'!H33</f>
        <v>0</v>
      </c>
      <c r="F34" s="107"/>
      <c r="G34" s="141" t="s">
        <v>247</v>
      </c>
      <c r="H34" s="149">
        <f>' výdaje 2019 '!G201</f>
        <v>3214428</v>
      </c>
      <c r="I34" s="150">
        <f>' výdaje 2019 '!H201</f>
        <v>2058948</v>
      </c>
      <c r="J34" s="199">
        <f>' výdaje 2019 '!I201</f>
        <v>9762428</v>
      </c>
      <c r="K34" s="115"/>
    </row>
    <row r="35" spans="1:11" ht="15.75" x14ac:dyDescent="0.25">
      <c r="A35" s="102" t="s">
        <v>307</v>
      </c>
      <c r="B35" s="129" t="s">
        <v>41</v>
      </c>
      <c r="C35" s="288">
        <f>SUM(C10:C34)</f>
        <v>19345188</v>
      </c>
      <c r="D35" s="295">
        <f>SUM(D10:D34)</f>
        <v>22298808.740000002</v>
      </c>
      <c r="E35" s="172">
        <f>SUM(E10:E34)</f>
        <v>22716600</v>
      </c>
      <c r="F35" s="107"/>
      <c r="G35" s="141" t="s">
        <v>249</v>
      </c>
      <c r="H35" s="149">
        <f>' výdaje 2019 '!G205</f>
        <v>1350000</v>
      </c>
      <c r="I35" s="150">
        <f>' výdaje 2019 '!H205</f>
        <v>1382838</v>
      </c>
      <c r="J35" s="199">
        <f>' výdaje 2019 '!I205</f>
        <v>1495000</v>
      </c>
      <c r="K35" s="115"/>
    </row>
    <row r="36" spans="1:11" x14ac:dyDescent="0.25">
      <c r="A36" s="102" t="s">
        <v>307</v>
      </c>
      <c r="B36" s="130" t="s">
        <v>46</v>
      </c>
      <c r="C36" s="289">
        <f>'příjmy 2019'!F38</f>
        <v>1130000</v>
      </c>
      <c r="D36" s="296">
        <f>'příjmy 2019'!G38</f>
        <v>327487</v>
      </c>
      <c r="E36" s="108">
        <f>'příjmy 2019'!H38</f>
        <v>1135000</v>
      </c>
      <c r="F36" s="107"/>
      <c r="G36" s="141" t="s">
        <v>92</v>
      </c>
      <c r="H36" s="149">
        <f>' výdaje 2019 '!G210</f>
        <v>250000</v>
      </c>
      <c r="I36" s="150">
        <f>' výdaje 2019 '!H210</f>
        <v>439221</v>
      </c>
      <c r="J36" s="199">
        <f>' výdaje 2019 '!I210</f>
        <v>73000</v>
      </c>
      <c r="K36" s="115"/>
    </row>
    <row r="37" spans="1:11" x14ac:dyDescent="0.25">
      <c r="A37" s="102" t="s">
        <v>307</v>
      </c>
      <c r="B37" s="130" t="s">
        <v>49</v>
      </c>
      <c r="C37" s="289">
        <f>'příjmy 2019'!F40</f>
        <v>350000</v>
      </c>
      <c r="D37" s="296">
        <f>'příjmy 2019'!G40</f>
        <v>383499</v>
      </c>
      <c r="E37" s="108">
        <f>'příjmy 2019'!H40</f>
        <v>380000</v>
      </c>
      <c r="F37" s="107"/>
      <c r="G37" s="141" t="s">
        <v>254</v>
      </c>
      <c r="H37" s="149">
        <f>' výdaje 2019 '!G215</f>
        <v>55000</v>
      </c>
      <c r="I37" s="150">
        <f>' výdaje 2019 '!H215</f>
        <v>52347</v>
      </c>
      <c r="J37" s="199">
        <f>' výdaje 2019 '!I215</f>
        <v>63000</v>
      </c>
      <c r="K37" s="115"/>
    </row>
    <row r="38" spans="1:11" x14ac:dyDescent="0.25">
      <c r="A38" s="102" t="s">
        <v>307</v>
      </c>
      <c r="B38" s="130" t="s">
        <v>62</v>
      </c>
      <c r="C38" s="289">
        <f>'příjmy 2019'!F50</f>
        <v>10000</v>
      </c>
      <c r="D38" s="296">
        <f>'příjmy 2019'!G50</f>
        <v>18591</v>
      </c>
      <c r="E38" s="108">
        <f>'příjmy 2019'!H50</f>
        <v>10000</v>
      </c>
      <c r="F38" s="107"/>
      <c r="G38" s="143" t="s">
        <v>427</v>
      </c>
      <c r="H38" s="152">
        <f>' výdaje 2019 '!G217</f>
        <v>5000</v>
      </c>
      <c r="I38" s="153">
        <f>' výdaje 2019 '!H217</f>
        <v>0</v>
      </c>
      <c r="J38" s="201">
        <f>' výdaje 2019 '!I217</f>
        <v>5000</v>
      </c>
      <c r="K38" s="115"/>
    </row>
    <row r="39" spans="1:11" x14ac:dyDescent="0.25">
      <c r="B39" s="130" t="s">
        <v>139</v>
      </c>
      <c r="C39" s="289">
        <f>'příjmy 2019'!F52</f>
        <v>16000</v>
      </c>
      <c r="D39" s="296">
        <f>'příjmy 2019'!G52</f>
        <v>35405</v>
      </c>
      <c r="E39" s="108">
        <f>'příjmy 2019'!H52</f>
        <v>35000</v>
      </c>
      <c r="F39" s="107"/>
      <c r="G39" s="143" t="s">
        <v>396</v>
      </c>
      <c r="H39" s="152">
        <f>' výdaje 2019 '!G219</f>
        <v>70000</v>
      </c>
      <c r="I39" s="153">
        <f>' výdaje 2019 '!H219</f>
        <v>70000</v>
      </c>
      <c r="J39" s="201">
        <f>' výdaje 2019 '!I219</f>
        <v>60000</v>
      </c>
      <c r="K39" s="115"/>
    </row>
    <row r="40" spans="1:11" x14ac:dyDescent="0.25">
      <c r="B40" s="130" t="s">
        <v>430</v>
      </c>
      <c r="C40" s="289">
        <f>'příjmy 2019'!F54</f>
        <v>117000</v>
      </c>
      <c r="D40" s="296">
        <f>'příjmy 2019'!G54</f>
        <v>134709</v>
      </c>
      <c r="E40" s="108">
        <f>'příjmy 2019'!H54</f>
        <v>190000</v>
      </c>
      <c r="F40" s="107"/>
      <c r="G40" s="143" t="s">
        <v>395</v>
      </c>
      <c r="H40" s="152">
        <f>' výdaje 2019 '!G221</f>
        <v>10000</v>
      </c>
      <c r="I40" s="153">
        <f>' výdaje 2019 '!H221</f>
        <v>0</v>
      </c>
      <c r="J40" s="201">
        <f>' výdaje 2019 '!I221</f>
        <v>10000</v>
      </c>
      <c r="K40" s="115"/>
    </row>
    <row r="41" spans="1:11" x14ac:dyDescent="0.25">
      <c r="B41" s="130" t="s">
        <v>478</v>
      </c>
      <c r="C41" s="289">
        <f>'příjmy 2019'!F55</f>
        <v>0</v>
      </c>
      <c r="D41" s="296">
        <f>'příjmy 2019'!G55</f>
        <v>1256</v>
      </c>
      <c r="E41" s="108">
        <f>'příjmy 2019'!I55</f>
        <v>0</v>
      </c>
      <c r="F41" s="107"/>
      <c r="G41" s="141" t="s">
        <v>269</v>
      </c>
      <c r="H41" s="149">
        <f>' výdaje 2019 '!G240</f>
        <v>659000</v>
      </c>
      <c r="I41" s="150">
        <f>' výdaje 2019 '!H240</f>
        <v>1256916</v>
      </c>
      <c r="J41" s="199">
        <f>' výdaje 2019 '!I240</f>
        <v>270000</v>
      </c>
      <c r="K41" s="115"/>
    </row>
    <row r="42" spans="1:11" x14ac:dyDescent="0.25">
      <c r="A42" s="102" t="s">
        <v>307</v>
      </c>
      <c r="B42" s="131" t="s">
        <v>63</v>
      </c>
      <c r="C42" s="238">
        <f>'příjmy 2019'!F57</f>
        <v>27000</v>
      </c>
      <c r="D42" s="36">
        <f>'příjmy 2019'!G57</f>
        <v>29465</v>
      </c>
      <c r="E42" s="155">
        <f>'příjmy 2019'!H57</f>
        <v>29000</v>
      </c>
      <c r="F42" s="107"/>
      <c r="G42" s="141" t="s">
        <v>274</v>
      </c>
      <c r="H42" s="168">
        <f>' výdaje 2019 '!G260</f>
        <v>0</v>
      </c>
      <c r="I42" s="169">
        <f>' výdaje 2019 '!H260</f>
        <v>0</v>
      </c>
      <c r="J42" s="202">
        <f>' výdaje 2019 '!I260</f>
        <v>0</v>
      </c>
      <c r="K42" s="115"/>
    </row>
    <row r="43" spans="1:11" x14ac:dyDescent="0.25">
      <c r="A43" s="102" t="s">
        <v>307</v>
      </c>
      <c r="B43" s="131" t="s">
        <v>64</v>
      </c>
      <c r="C43" s="238">
        <f>'příjmy 2019'!F60</f>
        <v>75000</v>
      </c>
      <c r="D43" s="36">
        <f>'příjmy 2019'!G60</f>
        <v>80008</v>
      </c>
      <c r="E43" s="155">
        <f>'příjmy 2019'!H60</f>
        <v>75000</v>
      </c>
      <c r="F43" s="107"/>
      <c r="G43" s="141" t="s">
        <v>273</v>
      </c>
      <c r="H43" s="149">
        <f>' výdaje 2019 '!G250</f>
        <v>1333000</v>
      </c>
      <c r="I43" s="150">
        <f>' výdaje 2019 '!H250</f>
        <v>1306506</v>
      </c>
      <c r="J43" s="199">
        <f>' výdaje 2019 '!I250</f>
        <v>1406000</v>
      </c>
      <c r="K43" s="115"/>
    </row>
    <row r="44" spans="1:11" x14ac:dyDescent="0.25">
      <c r="A44" s="102" t="s">
        <v>307</v>
      </c>
      <c r="B44" s="130" t="s">
        <v>65</v>
      </c>
      <c r="C44" s="289">
        <f>C42+C43</f>
        <v>102000</v>
      </c>
      <c r="D44" s="296">
        <f>D42+D43</f>
        <v>109473</v>
      </c>
      <c r="E44" s="108">
        <f>E42+E43</f>
        <v>104000</v>
      </c>
      <c r="F44" s="107"/>
      <c r="G44" s="141" t="s">
        <v>472</v>
      </c>
      <c r="H44" s="149">
        <f>' výdaje 2019 '!G270</f>
        <v>0</v>
      </c>
      <c r="I44" s="150">
        <f>' výdaje 2019 '!H270</f>
        <v>40117</v>
      </c>
      <c r="J44" s="199">
        <f>' výdaje 2019 '!I270</f>
        <v>0</v>
      </c>
      <c r="K44" s="115"/>
    </row>
    <row r="45" spans="1:11" x14ac:dyDescent="0.25">
      <c r="B45" s="130" t="s">
        <v>375</v>
      </c>
      <c r="C45" s="289">
        <f>'příjmy 2019'!F64</f>
        <v>0</v>
      </c>
      <c r="D45" s="296">
        <f>'příjmy 2019'!G64</f>
        <v>0</v>
      </c>
      <c r="E45" s="108">
        <f>'příjmy 2019'!H64</f>
        <v>0</v>
      </c>
      <c r="F45" s="107"/>
      <c r="G45" s="141" t="s">
        <v>449</v>
      </c>
      <c r="H45" s="149">
        <f>' výdaje 2019 '!G281</f>
        <v>0</v>
      </c>
      <c r="I45" s="150">
        <f>' výdaje 2019 '!H281</f>
        <v>33979</v>
      </c>
      <c r="J45" s="199">
        <f>' výdaje 2019 '!I281</f>
        <v>0</v>
      </c>
      <c r="K45" s="115"/>
    </row>
    <row r="46" spans="1:11" x14ac:dyDescent="0.25">
      <c r="A46" s="102" t="s">
        <v>307</v>
      </c>
      <c r="B46" s="130" t="s">
        <v>70</v>
      </c>
      <c r="C46" s="289">
        <f>'příjmy 2019'!F72</f>
        <v>29000</v>
      </c>
      <c r="D46" s="296">
        <f>'příjmy 2019'!G72</f>
        <v>16475</v>
      </c>
      <c r="E46" s="108">
        <f>'příjmy 2019'!H72</f>
        <v>16000</v>
      </c>
      <c r="F46" s="107"/>
      <c r="G46" s="141" t="s">
        <v>292</v>
      </c>
      <c r="H46" s="149">
        <f>' výdaje 2019 '!G318</f>
        <v>1905609</v>
      </c>
      <c r="I46" s="150">
        <f>' výdaje 2019 '!H318</f>
        <v>1758501</v>
      </c>
      <c r="J46" s="199">
        <f>' výdaje 2019 '!I318</f>
        <v>1807156</v>
      </c>
      <c r="K46" s="115"/>
    </row>
    <row r="47" spans="1:11" x14ac:dyDescent="0.25">
      <c r="A47" s="102" t="s">
        <v>307</v>
      </c>
      <c r="B47" s="130" t="s">
        <v>78</v>
      </c>
      <c r="C47" s="289">
        <f>'příjmy 2019'!F78</f>
        <v>531000</v>
      </c>
      <c r="D47" s="296">
        <f>'příjmy 2019'!G78</f>
        <v>484424</v>
      </c>
      <c r="E47" s="108">
        <f>'příjmy 2019'!H78</f>
        <v>480000</v>
      </c>
      <c r="F47" s="107"/>
      <c r="G47" s="143" t="s">
        <v>99</v>
      </c>
      <c r="H47" s="152">
        <f>' výdaje 2019 '!G320</f>
        <v>21000</v>
      </c>
      <c r="I47" s="153">
        <f>' výdaje 2019 '!H320</f>
        <v>20382</v>
      </c>
      <c r="J47" s="201">
        <f>' výdaje 2019 '!I320</f>
        <v>21000</v>
      </c>
      <c r="K47" s="115"/>
    </row>
    <row r="48" spans="1:11" x14ac:dyDescent="0.25">
      <c r="B48" s="131" t="s">
        <v>217</v>
      </c>
      <c r="C48" s="238">
        <f>'příjmy 2019'!F80</f>
        <v>13000</v>
      </c>
      <c r="D48" s="36">
        <f>'příjmy 2019'!G80</f>
        <v>0</v>
      </c>
      <c r="E48" s="155">
        <f>'příjmy 2019'!H80</f>
        <v>0</v>
      </c>
      <c r="F48" s="107"/>
      <c r="G48" s="143" t="s">
        <v>473</v>
      </c>
      <c r="H48" s="152">
        <f>' výdaje 2019 '!G322</f>
        <v>0</v>
      </c>
      <c r="I48" s="153">
        <f>' výdaje 2019 '!H322</f>
        <v>3000000</v>
      </c>
      <c r="J48" s="201">
        <f>' výdaje 2019 '!I322</f>
        <v>0</v>
      </c>
      <c r="K48" s="115"/>
    </row>
    <row r="49" spans="1:12" x14ac:dyDescent="0.25">
      <c r="A49" s="102" t="s">
        <v>307</v>
      </c>
      <c r="B49" s="131" t="s">
        <v>81</v>
      </c>
      <c r="C49" s="238">
        <f>'příjmy 2019'!F83</f>
        <v>25000</v>
      </c>
      <c r="D49" s="36">
        <f>'příjmy 2019'!G83</f>
        <v>13800</v>
      </c>
      <c r="E49" s="155">
        <f>'příjmy 2019'!H83</f>
        <v>14000</v>
      </c>
      <c r="F49" s="107"/>
      <c r="G49" s="143" t="s">
        <v>295</v>
      </c>
      <c r="H49" s="152">
        <f>' výdaje 2019 '!G325</f>
        <v>0</v>
      </c>
      <c r="I49" s="153">
        <f>' výdaje 2019 '!H325</f>
        <v>47310</v>
      </c>
      <c r="J49" s="201">
        <f>' výdaje 2019 '!I325</f>
        <v>47500</v>
      </c>
      <c r="K49" s="115"/>
    </row>
    <row r="50" spans="1:12" x14ac:dyDescent="0.25">
      <c r="A50" s="102" t="s">
        <v>307</v>
      </c>
      <c r="B50" s="131" t="s">
        <v>246</v>
      </c>
      <c r="C50" s="238">
        <f>'příjmy 2019'!F87</f>
        <v>45800</v>
      </c>
      <c r="D50" s="36">
        <f>'příjmy 2019'!G87</f>
        <v>54076</v>
      </c>
      <c r="E50" s="155">
        <f>'příjmy 2019'!H87</f>
        <v>50500</v>
      </c>
      <c r="F50" s="107"/>
      <c r="G50" s="143" t="s">
        <v>376</v>
      </c>
      <c r="H50" s="194">
        <f>' výdaje 2019 '!G328</f>
        <v>0</v>
      </c>
      <c r="I50" s="195">
        <f>' výdaje 2019 '!H328</f>
        <v>11645</v>
      </c>
      <c r="J50" s="203">
        <f>' výdaje 2019 '!I328</f>
        <v>0</v>
      </c>
      <c r="K50" s="115"/>
    </row>
    <row r="51" spans="1:12" ht="15.75" thickBot="1" x14ac:dyDescent="0.3">
      <c r="A51" s="102" t="s">
        <v>307</v>
      </c>
      <c r="B51" s="130" t="s">
        <v>84</v>
      </c>
      <c r="C51" s="289">
        <f>C49+C50+C48</f>
        <v>83800</v>
      </c>
      <c r="D51" s="296">
        <f>D48+D49+D50</f>
        <v>67876</v>
      </c>
      <c r="E51" s="108">
        <f>E49+E50+E48</f>
        <v>64500</v>
      </c>
      <c r="F51" s="107"/>
      <c r="G51" s="144" t="s">
        <v>382</v>
      </c>
      <c r="H51" s="170">
        <f>' výdaje 2019 '!G332</f>
        <v>0</v>
      </c>
      <c r="I51" s="171">
        <f>' výdaje 2019 '!H332</f>
        <v>0</v>
      </c>
      <c r="J51" s="204">
        <f>' výdaje 2019 '!I332</f>
        <v>0</v>
      </c>
    </row>
    <row r="52" spans="1:12" ht="15.75" thickTop="1" x14ac:dyDescent="0.25">
      <c r="A52" s="102" t="s">
        <v>307</v>
      </c>
      <c r="B52" s="130" t="s">
        <v>90</v>
      </c>
      <c r="C52" s="289">
        <f>'příjmy 2019'!F92</f>
        <v>170000</v>
      </c>
      <c r="D52" s="296">
        <f>'příjmy 2019'!G92</f>
        <v>202270.5</v>
      </c>
      <c r="E52" s="108">
        <f>'příjmy 2019'!H92</f>
        <v>220000</v>
      </c>
      <c r="F52" s="107"/>
    </row>
    <row r="53" spans="1:12" x14ac:dyDescent="0.25">
      <c r="B53" s="130" t="s">
        <v>93</v>
      </c>
      <c r="C53" s="289">
        <f>'příjmy 2019'!F97</f>
        <v>0</v>
      </c>
      <c r="D53" s="296">
        <f>'příjmy 2019'!G97</f>
        <v>7000</v>
      </c>
      <c r="E53" s="108">
        <f>'příjmy 2019'!H97</f>
        <v>0</v>
      </c>
      <c r="F53" s="107"/>
    </row>
    <row r="54" spans="1:12" x14ac:dyDescent="0.25">
      <c r="A54" s="102" t="s">
        <v>307</v>
      </c>
      <c r="B54" s="130" t="s">
        <v>97</v>
      </c>
      <c r="C54" s="289">
        <f>'příjmy 2019'!F103</f>
        <v>2000</v>
      </c>
      <c r="D54" s="296">
        <f>'příjmy 2019'!G103</f>
        <v>19670</v>
      </c>
      <c r="E54" s="108">
        <f>'příjmy 2019'!H103</f>
        <v>2000</v>
      </c>
      <c r="F54" s="107"/>
    </row>
    <row r="55" spans="1:12" x14ac:dyDescent="0.25">
      <c r="B55" s="133" t="s">
        <v>99</v>
      </c>
      <c r="C55" s="290">
        <f>'příjmy 2019'!F106</f>
        <v>2000</v>
      </c>
      <c r="D55" s="297">
        <f>'příjmy 2019'!G106</f>
        <v>926</v>
      </c>
      <c r="E55" s="134">
        <f>'příjmy 2019'!H106</f>
        <v>900</v>
      </c>
      <c r="F55" s="107"/>
      <c r="H55" s="146"/>
      <c r="I55" s="146"/>
    </row>
    <row r="56" spans="1:12" x14ac:dyDescent="0.25">
      <c r="B56" s="133" t="s">
        <v>479</v>
      </c>
      <c r="C56" s="290">
        <f>'příjmy 2019'!F110</f>
        <v>0</v>
      </c>
      <c r="D56" s="297">
        <f>'příjmy 2019'!G110</f>
        <v>3000000</v>
      </c>
      <c r="E56" s="274">
        <f>'příjmy 2019'!H110</f>
        <v>0</v>
      </c>
      <c r="F56" s="107"/>
      <c r="H56" s="146"/>
      <c r="I56" s="146"/>
    </row>
    <row r="57" spans="1:12" x14ac:dyDescent="0.25">
      <c r="B57" s="133" t="s">
        <v>376</v>
      </c>
      <c r="C57" s="290">
        <f>'příjmy 2019'!F112</f>
        <v>0</v>
      </c>
      <c r="D57" s="297">
        <f>'příjmy 2019'!G112</f>
        <v>735388.8</v>
      </c>
      <c r="E57" s="274">
        <f>'příjmy 2019'!H112</f>
        <v>0</v>
      </c>
      <c r="F57" s="107"/>
      <c r="H57" s="146"/>
      <c r="I57" s="146"/>
    </row>
    <row r="58" spans="1:12" ht="15.75" thickBot="1" x14ac:dyDescent="0.3">
      <c r="B58" s="132" t="s">
        <v>59</v>
      </c>
      <c r="C58" s="291">
        <f>'příjmy 2019'!F113</f>
        <v>0</v>
      </c>
      <c r="D58" s="298">
        <f>'příjmy 2019'!G113</f>
        <v>54514</v>
      </c>
      <c r="E58" s="135">
        <f>'příjmy 2019'!H113</f>
        <v>0</v>
      </c>
      <c r="F58" s="107"/>
      <c r="H58" s="146"/>
      <c r="I58" s="146"/>
    </row>
    <row r="59" spans="1:12" ht="11.25" customHeight="1" thickTop="1" thickBot="1" x14ac:dyDescent="0.3">
      <c r="B59" s="109"/>
      <c r="C59" s="109"/>
      <c r="D59" s="109"/>
      <c r="E59" s="47"/>
      <c r="H59" s="146"/>
      <c r="I59" s="146"/>
    </row>
    <row r="60" spans="1:12" s="1" customFormat="1" ht="27.75" customHeight="1" thickTop="1" thickBot="1" x14ac:dyDescent="0.3">
      <c r="A60" s="110" t="s">
        <v>307</v>
      </c>
      <c r="B60" s="136" t="s">
        <v>102</v>
      </c>
      <c r="C60" s="191">
        <f>C55+C52+C51+C47+C46+C44+C38+C37+C36+C35+C54+C58+C45+C39+C40+C56+C57+C53+C41</f>
        <v>21887988</v>
      </c>
      <c r="D60" s="192">
        <f>D55+D52+D51+D47+D46+D44+D38+D37+D36+D35+D54+D58+D45+D39+D40+D56+D57+D41+D53</f>
        <v>27897773.040000003</v>
      </c>
      <c r="E60" s="193">
        <f>E55+E52+E51+E47+E46+E44+E38+E37+E36+E35+E54+E58+E45+E39+E40+E57+E56+E53+E41</f>
        <v>25354000</v>
      </c>
      <c r="F60" s="111"/>
      <c r="G60" s="145" t="s">
        <v>299</v>
      </c>
      <c r="H60" s="197">
        <f>H47+H46+H43+H41+H37+H36+H35+H34+H28+H26+H21+H20+H17+H15+H14+H13+H12+H10+H22+H40+H11+H50+H42+H16+H23+H38+H39+H51+H44+H45+H48+H49+H27</f>
        <v>33903587</v>
      </c>
      <c r="I60" s="197">
        <f>I47+I46+I43+I41+I37+I36+I35+I34+I28+I26+I21+I20+I17+I15+I14+I13+I12+I10+I22+I40+I11+I50+I42+I16+I23+I38+I39+I51+I44+I45+I48+I49+I27</f>
        <v>28392289</v>
      </c>
      <c r="J60" s="197">
        <f>J47+J46+J43+J41+J37+J36+J35+J34+J28+J26+J21+J20+J17+J15+J14+J13+J12+J10+J22+J40+J11+J50+J42+J16+J23+J38+J39+J51+J44+J45+J48+J49+J27</f>
        <v>36876084</v>
      </c>
      <c r="L60" s="112"/>
    </row>
    <row r="61" spans="1:12" ht="14.25" customHeight="1" thickTop="1" thickBot="1" x14ac:dyDescent="0.3">
      <c r="D61" s="115"/>
      <c r="E61" s="53"/>
    </row>
    <row r="62" spans="1:12" ht="17.25" thickTop="1" thickBot="1" x14ac:dyDescent="0.3">
      <c r="B62" s="303" t="s">
        <v>313</v>
      </c>
      <c r="C62" s="303"/>
      <c r="D62" s="303"/>
      <c r="E62" s="303"/>
      <c r="G62" s="304" t="s">
        <v>434</v>
      </c>
      <c r="H62" s="304"/>
      <c r="I62" s="304"/>
      <c r="J62" s="304"/>
    </row>
    <row r="63" spans="1:12" ht="6.75" customHeight="1" thickTop="1" thickBot="1" x14ac:dyDescent="0.3"/>
    <row r="64" spans="1:12" ht="16.5" thickTop="1" thickBot="1" x14ac:dyDescent="0.3">
      <c r="B64" s="127" t="s">
        <v>314</v>
      </c>
      <c r="C64" s="165">
        <f>C60</f>
        <v>21887988</v>
      </c>
      <c r="D64" s="164">
        <f>D60</f>
        <v>27897773.040000003</v>
      </c>
      <c r="E64" s="158">
        <f>E60</f>
        <v>25354000</v>
      </c>
      <c r="G64" s="173" t="s">
        <v>435</v>
      </c>
      <c r="H64" s="139"/>
      <c r="I64" s="139"/>
      <c r="J64" s="113">
        <v>0</v>
      </c>
    </row>
    <row r="65" spans="1:12" ht="15.75" thickTop="1" x14ac:dyDescent="0.25">
      <c r="B65" s="128" t="s">
        <v>437</v>
      </c>
      <c r="C65" s="128"/>
      <c r="D65" s="162"/>
      <c r="E65" s="159">
        <f>' výdaje 2019 '!B338</f>
        <v>11522084</v>
      </c>
      <c r="I65" s="115"/>
    </row>
    <row r="66" spans="1:12" x14ac:dyDescent="0.25">
      <c r="B66" s="128" t="s">
        <v>315</v>
      </c>
      <c r="C66" s="167">
        <f>H60</f>
        <v>33903587</v>
      </c>
      <c r="D66" s="166">
        <f>I60</f>
        <v>28392289</v>
      </c>
      <c r="E66" s="159">
        <f>J60</f>
        <v>36876084</v>
      </c>
      <c r="I66" s="115"/>
      <c r="J66" s="115"/>
    </row>
    <row r="67" spans="1:12" s="3" customFormat="1" x14ac:dyDescent="0.25">
      <c r="A67" s="102"/>
      <c r="B67" s="128" t="s">
        <v>316</v>
      </c>
      <c r="C67" s="128"/>
      <c r="D67" s="162"/>
      <c r="E67" s="160">
        <f>J64</f>
        <v>0</v>
      </c>
      <c r="F67" s="103"/>
      <c r="G67"/>
      <c r="H67"/>
      <c r="I67"/>
      <c r="J67"/>
      <c r="K67"/>
      <c r="L67"/>
    </row>
    <row r="68" spans="1:12" s="3" customFormat="1" ht="15.75" thickBot="1" x14ac:dyDescent="0.3">
      <c r="A68" s="102"/>
      <c r="B68" s="157" t="s">
        <v>317</v>
      </c>
      <c r="C68" s="157"/>
      <c r="D68" s="163"/>
      <c r="E68" s="161">
        <f>E64+E65-E66-E67</f>
        <v>0</v>
      </c>
      <c r="F68" s="103"/>
      <c r="G68" s="115"/>
      <c r="H68" s="115"/>
      <c r="I68" s="115"/>
      <c r="J68"/>
      <c r="K68"/>
      <c r="L68"/>
    </row>
    <row r="69" spans="1:12" s="3" customFormat="1" ht="15.75" thickTop="1" x14ac:dyDescent="0.25">
      <c r="A69" s="102"/>
      <c r="B69"/>
      <c r="C69"/>
      <c r="D69"/>
      <c r="E69" s="97"/>
      <c r="F69" s="103"/>
      <c r="G69"/>
      <c r="H69"/>
      <c r="I69"/>
      <c r="J69"/>
      <c r="K69"/>
      <c r="L69"/>
    </row>
    <row r="70" spans="1:12" s="3" customFormat="1" x14ac:dyDescent="0.25">
      <c r="A70" s="102"/>
      <c r="B70"/>
      <c r="C70"/>
      <c r="D70" s="115"/>
      <c r="E70" s="97"/>
      <c r="F70" s="103"/>
      <c r="G70"/>
      <c r="H70"/>
      <c r="I70"/>
      <c r="J70"/>
      <c r="K70"/>
      <c r="L70"/>
    </row>
    <row r="71" spans="1:12" x14ac:dyDescent="0.25">
      <c r="E71" s="53"/>
    </row>
    <row r="72" spans="1:12" x14ac:dyDescent="0.25">
      <c r="D72" s="115"/>
    </row>
  </sheetData>
  <sheetProtection selectLockedCells="1" selectUnlockedCells="1"/>
  <mergeCells count="9">
    <mergeCell ref="B62:E62"/>
    <mergeCell ref="G62:J62"/>
    <mergeCell ref="C8:D8"/>
    <mergeCell ref="H8:I8"/>
    <mergeCell ref="B2:J2"/>
    <mergeCell ref="B3:J3"/>
    <mergeCell ref="B4:J4"/>
    <mergeCell ref="B6:E6"/>
    <mergeCell ref="G6:J6"/>
  </mergeCells>
  <printOptions horizontalCentered="1" verticalCentered="1"/>
  <pageMargins left="0.31496062992125984" right="0.31496062992125984" top="0.31496062992125984" bottom="0.31496062992125984" header="0.51181102362204722" footer="0.51181102362204722"/>
  <pageSetup paperSize="9" scale="56" firstPageNumber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1"/>
  <sheetViews>
    <sheetView workbookViewId="0">
      <selection activeCell="D16" sqref="D16"/>
    </sheetView>
  </sheetViews>
  <sheetFormatPr defaultRowHeight="15" x14ac:dyDescent="0.25"/>
  <cols>
    <col min="1" max="1" width="34.85546875" customWidth="1"/>
    <col min="2" max="2" width="12.7109375" style="115" customWidth="1"/>
    <col min="3" max="3" width="2.85546875" customWidth="1"/>
    <col min="4" max="4" width="15.42578125" style="11" customWidth="1"/>
    <col min="5" max="5" width="31.140625" customWidth="1"/>
    <col min="6" max="6" width="11.7109375" customWidth="1"/>
  </cols>
  <sheetData/>
  <sheetProtection selectLockedCells="1" selectUnlockedCells="1"/>
  <pageMargins left="0.70833333333333337" right="0.70833333333333337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"/>
  <sheetViews>
    <sheetView workbookViewId="0">
      <selection activeCell="C30" sqref="C30"/>
    </sheetView>
  </sheetViews>
  <sheetFormatPr defaultRowHeight="15" x14ac:dyDescent="0.25"/>
  <cols>
    <col min="1" max="1" width="9.140625" style="116" customWidth="1"/>
    <col min="2" max="2" width="69.140625" customWidth="1"/>
    <col min="3" max="3" width="18.7109375" customWidth="1"/>
    <col min="4" max="4" width="1.28515625" customWidth="1"/>
    <col min="5" max="5" width="19.7109375" customWidth="1"/>
  </cols>
  <sheetData>
    <row r="1" spans="3:3" x14ac:dyDescent="0.25">
      <c r="C1" s="117"/>
    </row>
    <row r="2" spans="3:3" x14ac:dyDescent="0.25">
      <c r="C2" s="117"/>
    </row>
    <row r="3" spans="3:3" x14ac:dyDescent="0.25">
      <c r="C3" s="117"/>
    </row>
    <row r="4" spans="3:3" x14ac:dyDescent="0.25">
      <c r="C4" s="117"/>
    </row>
    <row r="5" spans="3:3" x14ac:dyDescent="0.25">
      <c r="C5" s="117"/>
    </row>
    <row r="6" spans="3:3" x14ac:dyDescent="0.25">
      <c r="C6" s="117"/>
    </row>
    <row r="7" spans="3:3" x14ac:dyDescent="0.25">
      <c r="C7" s="117"/>
    </row>
    <row r="8" spans="3:3" x14ac:dyDescent="0.25">
      <c r="C8" s="117"/>
    </row>
    <row r="9" spans="3:3" x14ac:dyDescent="0.25">
      <c r="C9" s="117"/>
    </row>
    <row r="10" spans="3:3" x14ac:dyDescent="0.25">
      <c r="C10" s="117"/>
    </row>
    <row r="11" spans="3:3" x14ac:dyDescent="0.25">
      <c r="C11" s="117"/>
    </row>
    <row r="12" spans="3:3" x14ac:dyDescent="0.25">
      <c r="C12" s="117"/>
    </row>
    <row r="13" spans="3:3" x14ac:dyDescent="0.25">
      <c r="C13" s="117"/>
    </row>
    <row r="14" spans="3:3" x14ac:dyDescent="0.25">
      <c r="C14" s="117"/>
    </row>
    <row r="15" spans="3:3" x14ac:dyDescent="0.25">
      <c r="C15" s="117"/>
    </row>
  </sheetData>
  <sheetProtection selectLockedCells="1" selectUnlockedCells="1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příjmy 2019</vt:lpstr>
      <vt:lpstr> výdaje 2019 </vt:lpstr>
      <vt:lpstr>pro zveřejnění 2019</vt:lpstr>
      <vt:lpstr>plán</vt:lpstr>
      <vt:lpstr>finanční dary </vt:lpstr>
      <vt:lpstr>' výdaje 2019 '!Excel_BuiltIn__FilterDatabase</vt:lpstr>
      <vt:lpstr>'pro zveřejnění 2019'!Excel_BuiltIn__FilterDatabase</vt:lpstr>
      <vt:lpstr>' výdaje 2019 '!Oblast_tisku</vt:lpstr>
      <vt:lpstr>'pro zveřejnění 2019'!Oblast_tisku</vt:lpstr>
      <vt:lpstr>'příjmy 2019'!Oblast_tisku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Uživatel3</cp:lastModifiedBy>
  <cp:lastPrinted>2019-02-28T08:54:26Z</cp:lastPrinted>
  <dcterms:created xsi:type="dcterms:W3CDTF">2016-01-25T09:04:07Z</dcterms:created>
  <dcterms:modified xsi:type="dcterms:W3CDTF">2019-03-27T14:59:18Z</dcterms:modified>
</cp:coreProperties>
</file>