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8160" tabRatio="747" activeTab="1"/>
  </bookViews>
  <sheets>
    <sheet name="návrh - příjmy 2016" sheetId="1" r:id="rId1"/>
    <sheet name="návrh - výdaje 2016 " sheetId="2" r:id="rId2"/>
    <sheet name="pro zveřejnění 2016" sheetId="3" r:id="rId3"/>
    <sheet name="plán" sheetId="4" r:id="rId4"/>
    <sheet name="finanční dary 2013" sheetId="5" r:id="rId5"/>
  </sheets>
  <definedNames>
    <definedName name="Excel_BuiltIn__FilterDatabase" localSheetId="1">'návrh - výdaje 2016 '!$A$1:$J$289</definedName>
    <definedName name="Excel_BuiltIn__FilterDatabase" localSheetId="2">'pro zveřejnění 2016'!$A$7:$D$39</definedName>
  </definedNames>
  <calcPr fullCalcOnLoad="1"/>
</workbook>
</file>

<file path=xl/sharedStrings.xml><?xml version="1.0" encoding="utf-8"?>
<sst xmlns="http://schemas.openxmlformats.org/spreadsheetml/2006/main" count="663" uniqueCount="354">
  <si>
    <t>ROZPOČTOVÉ PŘÍJMY</t>
  </si>
  <si>
    <t>komentář</t>
  </si>
  <si>
    <t>§</t>
  </si>
  <si>
    <t>Položka</t>
  </si>
  <si>
    <t>plán</t>
  </si>
  <si>
    <t>skutečnost</t>
  </si>
  <si>
    <t>Daň z příjmů FO ze závislé činnosti</t>
  </si>
  <si>
    <t>Daň z příjmů FO ze samostatně výdělečné činnosti</t>
  </si>
  <si>
    <t>Daň z příjmů FO z kapitálových výnosů</t>
  </si>
  <si>
    <t>Daň z příjmů právnických osob</t>
  </si>
  <si>
    <t>Daň z příjmů právnických osob za obce</t>
  </si>
  <si>
    <t>Daň z přidané hodnoty</t>
  </si>
  <si>
    <t>Odvody za odnění půdy ze ZPF</t>
  </si>
  <si>
    <t>Poplatky za odnětí pozemků plnění funkcí lesa</t>
  </si>
  <si>
    <t>Poplatek za likvidaci komunálního odpadu</t>
  </si>
  <si>
    <t>Poplatek ze psů</t>
  </si>
  <si>
    <t>zvýšení popl</t>
  </si>
  <si>
    <t>Poplatek za lázeňský nebo rekreační pobyt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</si>
  <si>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</si>
  <si>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</si>
  <si>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</si>
  <si>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</si>
  <si>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</si>
  <si>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</si>
  <si>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ověření, běžné agendy</t>
  </si>
  <si>
    <t>Daň z nemovitosti</t>
  </si>
  <si>
    <t>Neinv. Přijaté transfery ze stát. rozpočtu - volby</t>
  </si>
  <si>
    <t>Neinv. Přijaté transfery ze stát. rozpočtu - st.správa a školy</t>
  </si>
  <si>
    <t>na státní správu</t>
  </si>
  <si>
    <t>Ostatní neinvestiční transfery ze státního rozpočtu</t>
  </si>
  <si>
    <t>Neinvestiční přijaté transfery od obcí</t>
  </si>
  <si>
    <t>v r. 2014 už nebude</t>
  </si>
  <si>
    <t>Neinvestiční přijaté transfery od krajů</t>
  </si>
  <si>
    <t>dotace kraj - muzeum, lesy, hasiči…</t>
  </si>
  <si>
    <t>Neinvestiční přijaté transfery</t>
  </si>
  <si>
    <t>Ostatní neinvestiční transfery od rozpočtů územní úrovně - VZ</t>
  </si>
  <si>
    <t>převody z rozpočtových účtů</t>
  </si>
  <si>
    <t>Ostatní investiční přijaté transfery ze státního rozpočtu</t>
  </si>
  <si>
    <t>Investiční přijaté transfery od krajů</t>
  </si>
  <si>
    <t>dotace přechod</t>
  </si>
  <si>
    <t xml:space="preserve">Investiční přijaté transfery </t>
  </si>
  <si>
    <t>PŘÍJMY DAŇOVÉ, Z POPLATKŮ A DOTACÍ</t>
  </si>
  <si>
    <t>Příjmy z vlastní činnosti jinde nespecifikované</t>
  </si>
  <si>
    <t>Příjmy z pronájmu pozemků</t>
  </si>
  <si>
    <t>Příjmy z prodeje pozemků</t>
  </si>
  <si>
    <t>autoservis</t>
  </si>
  <si>
    <t xml:space="preserve">Podnikání a restruktur.v zeměděl. a potr. </t>
  </si>
  <si>
    <t>Příjmy z poskytování služeb a výrobků - pěstební činnost</t>
  </si>
  <si>
    <t>lesy - zjistit</t>
  </si>
  <si>
    <t>Lesní hospodářství</t>
  </si>
  <si>
    <t>Příjmy z pronájmu ostatních nemovitostí</t>
  </si>
  <si>
    <t xml:space="preserve">doplatek dlužníci </t>
  </si>
  <si>
    <t>doplatek dlužníci</t>
  </si>
  <si>
    <t>Příjmy z prodeje krátkodobého majetku</t>
  </si>
  <si>
    <t>Vnitřní obchod, služby a cestovní ruch</t>
  </si>
  <si>
    <t>Ostatní přijaté vratky transferů</t>
  </si>
  <si>
    <t>nedočerpáno ze školy</t>
  </si>
  <si>
    <t>Zařízení předškolní výchovy a základní vzdělávání</t>
  </si>
  <si>
    <t>Příjmy z poskytování služeb a výrobků</t>
  </si>
  <si>
    <t>Přijaté nekapitálové příspěvky a náhrady</t>
  </si>
  <si>
    <t>Pozemní komunikace</t>
  </si>
  <si>
    <t>Stavoka</t>
  </si>
  <si>
    <t>Pitná voda</t>
  </si>
  <si>
    <t>Činnosti knihovnické</t>
  </si>
  <si>
    <t>Činnosti muzeí a galerií</t>
  </si>
  <si>
    <t>Kultura</t>
  </si>
  <si>
    <t>Přijaté neinvestiční dary</t>
  </si>
  <si>
    <t>Ostatní činnosti v záležitotech kultury,církve</t>
  </si>
  <si>
    <t>školní hřiště</t>
  </si>
  <si>
    <t>Ostatní nedaňové příjmy jinde nezařazené</t>
  </si>
  <si>
    <t>přijaté pojistné náhrady</t>
  </si>
  <si>
    <t>Tělovýchova</t>
  </si>
  <si>
    <t>reklama</t>
  </si>
  <si>
    <t>Příjmy z pronájmů ostatních nemovitostí</t>
  </si>
  <si>
    <t>sokolovna</t>
  </si>
  <si>
    <t>Ostatní tělovýchovná činnost</t>
  </si>
  <si>
    <t>Ochrana památek a péče o kulturní dědictví</t>
  </si>
  <si>
    <t>příjem za plyn, vodu a el. od nájemníků</t>
  </si>
  <si>
    <t>Příjmy z prodeje ostatních nemovitostí a jejich částí</t>
  </si>
  <si>
    <t>Bytové hospodářství</t>
  </si>
  <si>
    <t>veřejné osvětlení</t>
  </si>
  <si>
    <t>Příjmy z poplatků za pronájem hrobového místa</t>
  </si>
  <si>
    <t>Pohřebnictví</t>
  </si>
  <si>
    <t>žebřík</t>
  </si>
  <si>
    <t>pošta, kadeřnictví</t>
  </si>
  <si>
    <t>Komunální služby a územní rozvoj</t>
  </si>
  <si>
    <t>za kontejnery</t>
  </si>
  <si>
    <t>Příjmy z prodeje zboží</t>
  </si>
  <si>
    <t>pytle</t>
  </si>
  <si>
    <t>Nekapitálové příspěvky a náhrady</t>
  </si>
  <si>
    <t>třídění</t>
  </si>
  <si>
    <t>Nakládání s odpady</t>
  </si>
  <si>
    <t>opál</t>
  </si>
  <si>
    <t>Ochrana přírody a krajiny</t>
  </si>
  <si>
    <t>Požární ochrana - dobrovolná část</t>
  </si>
  <si>
    <t>zpravodaj</t>
  </si>
  <si>
    <t>pronájem zasedačky</t>
  </si>
  <si>
    <t>Příjmy z prodeje ostatního HDM</t>
  </si>
  <si>
    <t>Přijaté nakapitálové příspěvky a náhrady</t>
  </si>
  <si>
    <t>Regionální a místní správa</t>
  </si>
  <si>
    <t>Příjmy z úroků</t>
  </si>
  <si>
    <t>Obecné příjmy a výdaje z finančních operací</t>
  </si>
  <si>
    <t>Převody vlastním fondům v rozp. Územní úrovně</t>
  </si>
  <si>
    <t>pojištění funkčně nespecifikované</t>
  </si>
  <si>
    <t>Finanční vypořádání předchozích let</t>
  </si>
  <si>
    <t>Ostatní činnosti</t>
  </si>
  <si>
    <t>PŘÍJMY CELKEM</t>
  </si>
  <si>
    <t>ROZPOČTOVÉ VÝDAJE</t>
  </si>
  <si>
    <t>Nájemné</t>
  </si>
  <si>
    <t>pozemek Cidlina</t>
  </si>
  <si>
    <t>pozemek Cidlina hřiště</t>
  </si>
  <si>
    <t>Nákup ostatních služeb</t>
  </si>
  <si>
    <t>např. geodet. zaměření</t>
  </si>
  <si>
    <t>Nákup kolků</t>
  </si>
  <si>
    <t>Pozemky</t>
  </si>
  <si>
    <t>Zámecká, zastávka</t>
  </si>
  <si>
    <t>Ostatní neinvestiční náklady jinde nezařazené</t>
  </si>
  <si>
    <t>Zemědělská a potravinářská činnost</t>
  </si>
  <si>
    <t>Nákup ostatních služeb - pěstební činnost</t>
  </si>
  <si>
    <t>Nákup materiálu jinde nezařazený</t>
  </si>
  <si>
    <t>dopr značky</t>
  </si>
  <si>
    <t>PD cyklost</t>
  </si>
  <si>
    <t>pasport, dozor, PD Těšín</t>
  </si>
  <si>
    <t>PD chodníky</t>
  </si>
  <si>
    <t>PD Kumburská,Bradlecká</t>
  </si>
  <si>
    <t>Opravy a udržování</t>
  </si>
  <si>
    <t>taras, chodníky vř</t>
  </si>
  <si>
    <t>taras,vč.PD</t>
  </si>
  <si>
    <t xml:space="preserve">Kumb,Bradl. </t>
  </si>
  <si>
    <t>Platby daní a poplatků SR</t>
  </si>
  <si>
    <t>Úhrady sankcí jiným rozpočtům</t>
  </si>
  <si>
    <t>Platby daní a poplatků</t>
  </si>
  <si>
    <t>Budovy, haly a stavby</t>
  </si>
  <si>
    <t>chodníky</t>
  </si>
  <si>
    <t>přechod</t>
  </si>
  <si>
    <t>Drobný hmotný dlouhodobý majetek</t>
  </si>
  <si>
    <t>st.povolení vrt</t>
  </si>
  <si>
    <t>Platby daní a poplatků státnímu rozpočtu</t>
  </si>
  <si>
    <t>vrt Žen 1</t>
  </si>
  <si>
    <t>Studená voda</t>
  </si>
  <si>
    <t>Služby telekomunikací a radiokomunikací</t>
  </si>
  <si>
    <t>opravy a udržování</t>
  </si>
  <si>
    <t>dmychadlo na ČOV</t>
  </si>
  <si>
    <t>Odvádění a čištění odpadních vod</t>
  </si>
  <si>
    <t>náhon ?</t>
  </si>
  <si>
    <t>Vodní toky a vodohospodářská díla</t>
  </si>
  <si>
    <t>Neinvestiční příspěvky příspěvkovým org. - MŠ</t>
  </si>
  <si>
    <t>Stroje, přístroje a zařízení</t>
  </si>
  <si>
    <t>Předškolní zařízení</t>
  </si>
  <si>
    <t>kotelna</t>
  </si>
  <si>
    <t>doprava žáků</t>
  </si>
  <si>
    <t>okolí školy</t>
  </si>
  <si>
    <t>lino, parkety tělocv.</t>
  </si>
  <si>
    <t>podlaha jídelna</t>
  </si>
  <si>
    <t>lino,výlevka,svod</t>
  </si>
  <si>
    <t>Neinvestiční příspěvky příspěvkovým org.- ZŠ</t>
  </si>
  <si>
    <t>asistent + pedagog</t>
  </si>
  <si>
    <t>asistent pedagoga</t>
  </si>
  <si>
    <t>Neinvestiční dotace zřízeným příspěvkovým školám</t>
  </si>
  <si>
    <t>Budovy, haly, stavby</t>
  </si>
  <si>
    <t>zateplení, vzduchotechnika</t>
  </si>
  <si>
    <t>zateplení + vzduchotechnika</t>
  </si>
  <si>
    <t>Základní škola</t>
  </si>
  <si>
    <t>Zařízení předškolní výchovy a základního vzdělávání</t>
  </si>
  <si>
    <t xml:space="preserve">Platy zaměstnanců </t>
  </si>
  <si>
    <t>Ostatní osobní výdaje</t>
  </si>
  <si>
    <t>zástup</t>
  </si>
  <si>
    <t>Pojistné na sociální zabezpečení</t>
  </si>
  <si>
    <t>Pojistné na veřejné zdravotní pojištění</t>
  </si>
  <si>
    <t>Knihy, učební pomůcky, tisk</t>
  </si>
  <si>
    <t>Plyn</t>
  </si>
  <si>
    <t>Elektrická energie</t>
  </si>
  <si>
    <t>Programové vybavení</t>
  </si>
  <si>
    <t>Cestovné</t>
  </si>
  <si>
    <t>Knihy, učební pomůcky a tisk</t>
  </si>
  <si>
    <t>vrata, skříňka</t>
  </si>
  <si>
    <t>Služby pošt</t>
  </si>
  <si>
    <t>Zprac. Dat a služby souv. S inform. A komunik. Technologiemi</t>
  </si>
  <si>
    <t>Pohoštění</t>
  </si>
  <si>
    <t>programové vybavení</t>
  </si>
  <si>
    <t>SW muzeum</t>
  </si>
  <si>
    <t>osatní osobní výdaje</t>
  </si>
  <si>
    <t>Kultura celkem</t>
  </si>
  <si>
    <t>dozor, vř</t>
  </si>
  <si>
    <t xml:space="preserve">program regenerace </t>
  </si>
  <si>
    <t>roubenka</t>
  </si>
  <si>
    <t>kostel</t>
  </si>
  <si>
    <t>Neinvestiční transfery církvím</t>
  </si>
  <si>
    <t>Účelové neinvestiční transfery nepodikajícím FO</t>
  </si>
  <si>
    <t>Ostatní neinvestiční transfery obyvatelstvu</t>
  </si>
  <si>
    <t>Zachování a obnova kulturních památek</t>
  </si>
  <si>
    <t>spol.akce,</t>
  </si>
  <si>
    <t>propag mater,</t>
  </si>
  <si>
    <t>kronika, medaile</t>
  </si>
  <si>
    <t>dět den Ž + Cidl</t>
  </si>
  <si>
    <t>Věcné dary</t>
  </si>
  <si>
    <t>senioři, žáci 9.tříd</t>
  </si>
  <si>
    <t>varhany</t>
  </si>
  <si>
    <t>neinvestiční transfery? Sdružením ?????</t>
  </si>
  <si>
    <t>granty sdružením</t>
  </si>
  <si>
    <t>Dary obyvatelstvu</t>
  </si>
  <si>
    <t>vítání občánků</t>
  </si>
  <si>
    <t>Ostatní záležitosti kultury</t>
  </si>
  <si>
    <t>písek</t>
  </si>
  <si>
    <t>Úroky vlastní</t>
  </si>
  <si>
    <t>Pohonné hmoty a maziva</t>
  </si>
  <si>
    <t>CEP</t>
  </si>
  <si>
    <t>podlaha jeviště</t>
  </si>
  <si>
    <t>podlaha,údržba</t>
  </si>
  <si>
    <t>okap, podlaha sokolovna</t>
  </si>
  <si>
    <t>průmyslový vysavač</t>
  </si>
  <si>
    <t>Sportovní zařízení v majetku obce</t>
  </si>
  <si>
    <t>Neinvestiční transfery občanským sdružením</t>
  </si>
  <si>
    <t>dotace z hracích aut.</t>
  </si>
  <si>
    <t>kabiny hřiště</t>
  </si>
  <si>
    <t>sociální zařízení hřiště</t>
  </si>
  <si>
    <t>vč.srážkových vod</t>
  </si>
  <si>
    <t>zálohy na všechna odb.místa</t>
  </si>
  <si>
    <t>byty</t>
  </si>
  <si>
    <t>PD, věc. břemena</t>
  </si>
  <si>
    <t>oprava VO Těšín</t>
  </si>
  <si>
    <t>VO Nádražní</t>
  </si>
  <si>
    <t>U Hřiště</t>
  </si>
  <si>
    <t>Veřejné osvětlení</t>
  </si>
  <si>
    <t>Ostatní neinvestiční výdaje jinde nezařazené</t>
  </si>
  <si>
    <t>přeložka VN Hřbitovní</t>
  </si>
  <si>
    <t>územní plánování</t>
  </si>
  <si>
    <t>návrh zadání ÚP</t>
  </si>
  <si>
    <t>územní rozvoj</t>
  </si>
  <si>
    <t>Platy zaměstnanců v pracovním poměru</t>
  </si>
  <si>
    <t>dohody</t>
  </si>
  <si>
    <t>Pojistné za zdravotní pojištění</t>
  </si>
  <si>
    <t>Prádlo, oděv a obuv</t>
  </si>
  <si>
    <t>info tabule, štěpkovač</t>
  </si>
  <si>
    <t>nákupy DHIM</t>
  </si>
  <si>
    <t>dílna, auto</t>
  </si>
  <si>
    <t>Pevná paliva</t>
  </si>
  <si>
    <t>Služby peněžních ústavů</t>
  </si>
  <si>
    <t>pojištění vozidel</t>
  </si>
  <si>
    <t xml:space="preserve">Nájemné </t>
  </si>
  <si>
    <t>traktůrek na zimní údržbu</t>
  </si>
  <si>
    <t>traktůrek</t>
  </si>
  <si>
    <t>KD Cidlina 30tis.</t>
  </si>
  <si>
    <t>trambus</t>
  </si>
  <si>
    <t>Neinvestiční transfery nefinančním podnik. subj.</t>
  </si>
  <si>
    <t>Ostatní neinvestiční transfery VO územ.úrovně</t>
  </si>
  <si>
    <t>silniční daň</t>
  </si>
  <si>
    <t>Platby daní a poplatků krajům, obcím a SF</t>
  </si>
  <si>
    <t>Náhrady mezd v době nemoci</t>
  </si>
  <si>
    <t>Dopravní prostředky</t>
  </si>
  <si>
    <t>nákup vleku</t>
  </si>
  <si>
    <t>Ostatní invest. transfery veřej.rozpočtům územ.úrovně</t>
  </si>
  <si>
    <t>Komunální služby a územní rozvoj jinde nezařazené</t>
  </si>
  <si>
    <t>Komunální služby a územní rozvoj celkem</t>
  </si>
  <si>
    <t>biol.</t>
  </si>
  <si>
    <t>Sběr a svoz komunálních odpadů</t>
  </si>
  <si>
    <t>park</t>
  </si>
  <si>
    <t>park ,sesuv Železný</t>
  </si>
  <si>
    <t>rozvoz obědů</t>
  </si>
  <si>
    <t>obědy rozvoz</t>
  </si>
  <si>
    <t>Sociální péče a pomoc ostatním skupinám obyv.</t>
  </si>
  <si>
    <t>Denní stacionáře a centra denních služeb</t>
  </si>
  <si>
    <t>civ. připravenost na krizové stavy</t>
  </si>
  <si>
    <t>dar povodně</t>
  </si>
  <si>
    <t>Činnost orgánů krizového  řízení na územní úrovni</t>
  </si>
  <si>
    <t>Ostatní platy</t>
  </si>
  <si>
    <t>Ostatní povinné pojistné placené zaměstnavatelem</t>
  </si>
  <si>
    <t>zásahové obleky</t>
  </si>
  <si>
    <t xml:space="preserve"> hadice baterie</t>
  </si>
  <si>
    <t>vč. Cidl</t>
  </si>
  <si>
    <t>hadice, dovybavení</t>
  </si>
  <si>
    <t>pojištění</t>
  </si>
  <si>
    <t>Služby, školení a vzdělávání</t>
  </si>
  <si>
    <t>vrata + Zámezí</t>
  </si>
  <si>
    <t>podlaha has.zbr.</t>
  </si>
  <si>
    <t>přepravní vozidlo</t>
  </si>
  <si>
    <t>dopravní auto přísp</t>
  </si>
  <si>
    <t>Požární ochrana</t>
  </si>
  <si>
    <t>Odměny členům zastupitelstev obcí</t>
  </si>
  <si>
    <t>Povinné pojistné sociální</t>
  </si>
  <si>
    <t>Povinné pojistné zdravotní</t>
  </si>
  <si>
    <t>Zastupitelstvo obce</t>
  </si>
  <si>
    <t>Volby do zastupitelstev krajů, PČR</t>
  </si>
  <si>
    <t>Volby do zastupitelstev územ. samospráv.celků</t>
  </si>
  <si>
    <t>Volby do Evropského parlamentu</t>
  </si>
  <si>
    <t>Sčítání lidu</t>
  </si>
  <si>
    <t xml:space="preserve">Povinné pojistné na úrazové poj. </t>
  </si>
  <si>
    <t>už ne Sbírky</t>
  </si>
  <si>
    <t>počítače</t>
  </si>
  <si>
    <t>PC</t>
  </si>
  <si>
    <t>Konzultační, poradenské a právní služby</t>
  </si>
  <si>
    <t>zpravodaje,KEO,IT tech</t>
  </si>
  <si>
    <t>software</t>
  </si>
  <si>
    <t>služby zpracování dat</t>
  </si>
  <si>
    <t>Poskytované zálohy vlastní pokladně</t>
  </si>
  <si>
    <t xml:space="preserve">Ostatní neinvestiční transfery neziskovým org. </t>
  </si>
  <si>
    <t>Neinv. transfery obcím</t>
  </si>
  <si>
    <t>agendy MÚ Jč</t>
  </si>
  <si>
    <t>Ostatní nákup dlouhodobého nehmot.majetku</t>
  </si>
  <si>
    <t>doplatek ÚPSÚ</t>
  </si>
  <si>
    <t>Činnost místní správy</t>
  </si>
  <si>
    <t>Převody vlastním rozpočtovým účtům</t>
  </si>
  <si>
    <t>Převody vlastním fondům v rozp. území</t>
  </si>
  <si>
    <t>Ostatní finanční operace</t>
  </si>
  <si>
    <t>Finanční  vypořádání minulých let</t>
  </si>
  <si>
    <t>vratky</t>
  </si>
  <si>
    <t>Výdaje z finančního vypořádání min.let mezi krajem a obcemi</t>
  </si>
  <si>
    <t>VÝDAJE CELKEM</t>
  </si>
  <si>
    <t>příjmy - plánované</t>
  </si>
  <si>
    <t>výdaje - plánované</t>
  </si>
  <si>
    <t>splátka úvěru u ČS a.s.</t>
  </si>
  <si>
    <t>výsledek</t>
  </si>
  <si>
    <t xml:space="preserve">  </t>
  </si>
  <si>
    <t>NA ROK 2016</t>
  </si>
  <si>
    <t>PŘÍJMY</t>
  </si>
  <si>
    <t>VÝDAJE</t>
  </si>
  <si>
    <t>x</t>
  </si>
  <si>
    <t>Odvod za odnětí půdy ze ZPF</t>
  </si>
  <si>
    <t>Zařízení předškolní výchovy a zákl. vzdělávání</t>
  </si>
  <si>
    <t>Poplatky za odnětí pozemků - lesy</t>
  </si>
  <si>
    <t>Neinv. přijaté transfery ze SR - st.správa a školy</t>
  </si>
  <si>
    <t>Komunální služby a úz. rozvoj jinde nezařazené</t>
  </si>
  <si>
    <t>Civ.připravenost na kriz.stavy</t>
  </si>
  <si>
    <t>ROZPOČET CELKEM :</t>
  </si>
  <si>
    <t>STAV NESPLACENÝCH ÚVĚRŮ K 31.12.2015</t>
  </si>
  <si>
    <t>příjmy</t>
  </si>
  <si>
    <t>zůstatek úvěru u ČS a.s. k 31.12.2015</t>
  </si>
  <si>
    <t>zůstatek k 31.12.2015</t>
  </si>
  <si>
    <t>výdaje</t>
  </si>
  <si>
    <t>splátky půjček</t>
  </si>
  <si>
    <t>výsledek - přebytek</t>
  </si>
  <si>
    <t>kanalizace Těšín</t>
  </si>
  <si>
    <t>malování sokolovna, lazenak</t>
  </si>
  <si>
    <t>VO Těšín, Tyršova, u školy</t>
  </si>
  <si>
    <t>změna person + o,5 úv.</t>
  </si>
  <si>
    <t>podlaha sokolovna</t>
  </si>
  <si>
    <t>zdroje 2015 - zůstatek na účtech k 31.12. 2015</t>
  </si>
  <si>
    <t>cyklostezka výkup, Rejman výkup</t>
  </si>
  <si>
    <t>vodovod Těšín, oplocení vodojemu</t>
  </si>
  <si>
    <t>oprava sprch, obložení</t>
  </si>
  <si>
    <t>nový územní plán 1.et</t>
  </si>
  <si>
    <t>chodník  u zast</t>
  </si>
  <si>
    <t>radnice statika, veřejné WC</t>
  </si>
  <si>
    <t>odstranění závad z revizí</t>
  </si>
  <si>
    <t>opravy komunikací , ke hřišti</t>
  </si>
  <si>
    <t>menší poplenice</t>
  </si>
  <si>
    <t>Vo za hřištěm</t>
  </si>
  <si>
    <t>KD Cidlina střecha</t>
  </si>
  <si>
    <t>info tabule</t>
  </si>
  <si>
    <t>veřejný rozhlas</t>
  </si>
  <si>
    <t>vč PD</t>
  </si>
  <si>
    <t>PD kanalizace pod silnicí</t>
  </si>
  <si>
    <t>územní plán</t>
  </si>
  <si>
    <t xml:space="preserve">ROZPOČET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</si>
</sst>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&quot; Kč&quot;"/>
    <numFmt numFmtId="166" formatCode="#,##0.00&quot; Kč&quot;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sz val="11"/>
      <color indexed="4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i/>
      <sz val="11"/>
      <color indexed="18"/>
      <name val="Calibri"/>
      <family val="2"/>
    </font>
    <font>
      <i/>
      <sz val="1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i/>
      <sz val="11"/>
      <color indexed="18"/>
      <name val="Calibri"/>
      <family val="2"/>
    </font>
    <font>
      <b/>
      <i/>
      <sz val="11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10"/>
      <name val="Calibri"/>
      <family val="2"/>
    </font>
    <font>
      <i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b/>
      <sz val="24"/>
      <color indexed="40"/>
      <name val="Bookman Old Style"/>
      <family val="1"/>
    </font>
    <font>
      <b/>
      <sz val="16"/>
      <color indexed="40"/>
      <name val="Bookman Old Style"/>
      <family val="1"/>
    </font>
    <font>
      <b/>
      <sz val="28"/>
      <color indexed="40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18"/>
      <name val="Bookman Old Style"/>
      <family val="1"/>
    </font>
    <font>
      <b/>
      <i/>
      <sz val="9"/>
      <color indexed="8"/>
      <name val="Bookman Old Style"/>
      <family val="1"/>
    </font>
    <font>
      <b/>
      <sz val="22"/>
      <color indexed="9"/>
      <name val="Bookman Old Style"/>
      <family val="1"/>
    </font>
    <font>
      <i/>
      <sz val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Bookman Old Style"/>
      <family val="1"/>
    </font>
    <font>
      <b/>
      <sz val="12"/>
      <color indexed="9"/>
      <name val="Bookman Old Style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4" borderId="0" xfId="0" applyFont="1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36" borderId="13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 vertical="center"/>
    </xf>
    <xf numFmtId="3" fontId="18" fillId="36" borderId="17" xfId="0" applyNumberFormat="1" applyFont="1" applyFill="1" applyBorder="1" applyAlignment="1">
      <alignment/>
    </xf>
    <xf numFmtId="3" fontId="19" fillId="36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left"/>
    </xf>
    <xf numFmtId="0" fontId="19" fillId="36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8" fillId="37" borderId="13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3" fontId="20" fillId="37" borderId="17" xfId="0" applyNumberFormat="1" applyFont="1" applyFill="1" applyBorder="1" applyAlignment="1">
      <alignment/>
    </xf>
    <xf numFmtId="3" fontId="21" fillId="37" borderId="18" xfId="0" applyNumberFormat="1" applyFont="1" applyFill="1" applyBorder="1" applyAlignment="1">
      <alignment/>
    </xf>
    <xf numFmtId="0" fontId="22" fillId="0" borderId="13" xfId="0" applyFont="1" applyBorder="1" applyAlignment="1">
      <alignment horizontal="left"/>
    </xf>
    <xf numFmtId="0" fontId="23" fillId="36" borderId="13" xfId="0" applyFont="1" applyFill="1" applyBorder="1" applyAlignment="1">
      <alignment/>
    </xf>
    <xf numFmtId="0" fontId="17" fillId="38" borderId="13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 vertical="center"/>
    </xf>
    <xf numFmtId="3" fontId="18" fillId="38" borderId="17" xfId="0" applyNumberFormat="1" applyFont="1" applyFill="1" applyBorder="1" applyAlignment="1">
      <alignment/>
    </xf>
    <xf numFmtId="3" fontId="19" fillId="38" borderId="18" xfId="0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19" fillId="38" borderId="13" xfId="0" applyFont="1" applyFill="1" applyBorder="1" applyAlignment="1">
      <alignment/>
    </xf>
    <xf numFmtId="0" fontId="24" fillId="38" borderId="10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3" fontId="18" fillId="36" borderId="11" xfId="0" applyNumberFormat="1" applyFont="1" applyFill="1" applyBorder="1" applyAlignment="1">
      <alignment/>
    </xf>
    <xf numFmtId="3" fontId="19" fillId="36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25" fillId="38" borderId="0" xfId="0" applyFont="1" applyFill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4" fontId="21" fillId="35" borderId="22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1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3" fontId="18" fillId="39" borderId="17" xfId="0" applyNumberFormat="1" applyFont="1" applyFill="1" applyBorder="1" applyAlignment="1">
      <alignment/>
    </xf>
    <xf numFmtId="3" fontId="19" fillId="39" borderId="18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8" fillId="40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11" fillId="40" borderId="10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3" fontId="27" fillId="40" borderId="17" xfId="0" applyNumberFormat="1" applyFont="1" applyFill="1" applyBorder="1" applyAlignment="1">
      <alignment/>
    </xf>
    <xf numFmtId="3" fontId="28" fillId="40" borderId="18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20" fillId="40" borderId="17" xfId="0" applyNumberFormat="1" applyFont="1" applyFill="1" applyBorder="1" applyAlignment="1">
      <alignment/>
    </xf>
    <xf numFmtId="3" fontId="21" fillId="40" borderId="18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6" fillId="0" borderId="0" xfId="0" applyFont="1" applyFill="1" applyAlignment="1">
      <alignment horizontal="center"/>
    </xf>
    <xf numFmtId="3" fontId="27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29" fillId="39" borderId="10" xfId="0" applyFont="1" applyFill="1" applyBorder="1" applyAlignment="1">
      <alignment horizontal="center"/>
    </xf>
    <xf numFmtId="0" fontId="29" fillId="39" borderId="14" xfId="0" applyFont="1" applyFill="1" applyBorder="1" applyAlignment="1">
      <alignment horizontal="center"/>
    </xf>
    <xf numFmtId="0" fontId="30" fillId="40" borderId="13" xfId="0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0" fontId="0" fillId="40" borderId="13" xfId="0" applyFont="1" applyFill="1" applyBorder="1" applyAlignment="1">
      <alignment/>
    </xf>
    <xf numFmtId="3" fontId="3" fillId="40" borderId="17" xfId="0" applyNumberFormat="1" applyFont="1" applyFill="1" applyBorder="1" applyAlignment="1">
      <alignment/>
    </xf>
    <xf numFmtId="3" fontId="4" fillId="40" borderId="18" xfId="0" applyNumberFormat="1" applyFont="1" applyFill="1" applyBorder="1" applyAlignment="1">
      <alignment/>
    </xf>
    <xf numFmtId="3" fontId="22" fillId="0" borderId="17" xfId="0" applyNumberFormat="1" applyFont="1" applyBorder="1" applyAlignment="1">
      <alignment/>
    </xf>
    <xf numFmtId="0" fontId="0" fillId="0" borderId="13" xfId="0" applyFill="1" applyBorder="1" applyAlignment="1">
      <alignment/>
    </xf>
    <xf numFmtId="3" fontId="3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19" fillId="39" borderId="13" xfId="0" applyFont="1" applyFill="1" applyBorder="1" applyAlignment="1">
      <alignment/>
    </xf>
    <xf numFmtId="0" fontId="31" fillId="39" borderId="13" xfId="0" applyFont="1" applyFill="1" applyBorder="1" applyAlignment="1">
      <alignment/>
    </xf>
    <xf numFmtId="0" fontId="32" fillId="39" borderId="10" xfId="0" applyFont="1" applyFill="1" applyBorder="1" applyAlignment="1">
      <alignment horizontal="center"/>
    </xf>
    <xf numFmtId="0" fontId="32" fillId="39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1" fillId="0" borderId="0" xfId="0" applyFont="1" applyAlignment="1">
      <alignment/>
    </xf>
    <xf numFmtId="3" fontId="18" fillId="39" borderId="26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18" fillId="39" borderId="17" xfId="0" applyFont="1" applyFill="1" applyBorder="1" applyAlignment="1">
      <alignment/>
    </xf>
    <xf numFmtId="0" fontId="19" fillId="39" borderId="18" xfId="0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18" fillId="39" borderId="11" xfId="0" applyNumberFormat="1" applyFont="1" applyFill="1" applyBorder="1" applyAlignment="1">
      <alignment/>
    </xf>
    <xf numFmtId="3" fontId="19" fillId="39" borderId="12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35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3" fontId="36" fillId="36" borderId="19" xfId="0" applyNumberFormat="1" applyFont="1" applyFill="1" applyBorder="1" applyAlignment="1">
      <alignment/>
    </xf>
    <xf numFmtId="3" fontId="15" fillId="36" borderId="2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7" fillId="0" borderId="13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17" fillId="39" borderId="15" xfId="0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17" fillId="39" borderId="17" xfId="0" applyFont="1" applyFill="1" applyBorder="1" applyAlignment="1">
      <alignment/>
    </xf>
    <xf numFmtId="3" fontId="18" fillId="39" borderId="18" xfId="0" applyNumberFormat="1" applyFont="1" applyFill="1" applyBorder="1" applyAlignment="1">
      <alignment/>
    </xf>
    <xf numFmtId="0" fontId="8" fillId="40" borderId="17" xfId="0" applyFont="1" applyFill="1" applyBorder="1" applyAlignment="1">
      <alignment horizontal="right"/>
    </xf>
    <xf numFmtId="3" fontId="27" fillId="40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12" fillId="33" borderId="17" xfId="0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0" fontId="17" fillId="36" borderId="17" xfId="0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8" fillId="37" borderId="17" xfId="0" applyFont="1" applyFill="1" applyBorder="1" applyAlignment="1">
      <alignment/>
    </xf>
    <xf numFmtId="3" fontId="20" fillId="37" borderId="18" xfId="0" applyNumberFormat="1" applyFont="1" applyFill="1" applyBorder="1" applyAlignment="1">
      <alignment/>
    </xf>
    <xf numFmtId="0" fontId="17" fillId="39" borderId="27" xfId="0" applyFont="1" applyFill="1" applyBorder="1" applyAlignment="1">
      <alignment/>
    </xf>
    <xf numFmtId="3" fontId="18" fillId="39" borderId="28" xfId="0" applyNumberFormat="1" applyFont="1" applyFill="1" applyBorder="1" applyAlignment="1">
      <alignment/>
    </xf>
    <xf numFmtId="0" fontId="17" fillId="39" borderId="11" xfId="0" applyFont="1" applyFill="1" applyBorder="1" applyAlignment="1">
      <alignment/>
    </xf>
    <xf numFmtId="3" fontId="18" fillId="39" borderId="12" xfId="0" applyNumberFormat="1" applyFont="1" applyFill="1" applyBorder="1" applyAlignment="1">
      <alignment/>
    </xf>
    <xf numFmtId="0" fontId="17" fillId="36" borderId="11" xfId="0" applyFont="1" applyFill="1" applyBorder="1" applyAlignment="1">
      <alignment/>
    </xf>
    <xf numFmtId="3" fontId="18" fillId="36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0" fontId="48" fillId="41" borderId="19" xfId="0" applyFont="1" applyFill="1" applyBorder="1" applyAlignment="1">
      <alignment horizontal="left" vertical="center"/>
    </xf>
    <xf numFmtId="3" fontId="49" fillId="41" borderId="20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8" fillId="42" borderId="19" xfId="0" applyFont="1" applyFill="1" applyBorder="1" applyAlignment="1">
      <alignment horizontal="left" vertical="center"/>
    </xf>
    <xf numFmtId="3" fontId="49" fillId="42" borderId="2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18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7" fillId="0" borderId="20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17" fillId="42" borderId="29" xfId="0" applyFont="1" applyFill="1" applyBorder="1" applyAlignment="1">
      <alignment/>
    </xf>
    <xf numFmtId="3" fontId="17" fillId="42" borderId="29" xfId="0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31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7" fillId="43" borderId="13" xfId="0" applyFont="1" applyFill="1" applyBorder="1" applyAlignment="1">
      <alignment/>
    </xf>
    <xf numFmtId="0" fontId="11" fillId="44" borderId="10" xfId="0" applyFont="1" applyFill="1" applyBorder="1" applyAlignment="1">
      <alignment horizontal="center"/>
    </xf>
    <xf numFmtId="0" fontId="11" fillId="44" borderId="14" xfId="0" applyFont="1" applyFill="1" applyBorder="1" applyAlignment="1">
      <alignment horizontal="center" vertical="center"/>
    </xf>
    <xf numFmtId="3" fontId="18" fillId="44" borderId="17" xfId="0" applyNumberFormat="1" applyFont="1" applyFill="1" applyBorder="1" applyAlignment="1">
      <alignment/>
    </xf>
    <xf numFmtId="3" fontId="19" fillId="44" borderId="18" xfId="0" applyNumberFormat="1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41" borderId="31" xfId="0" applyFont="1" applyFill="1" applyBorder="1" applyAlignment="1">
      <alignment horizontal="center"/>
    </xf>
    <xf numFmtId="0" fontId="46" fillId="42" borderId="31" xfId="0" applyFont="1" applyFill="1" applyBorder="1" applyAlignment="1">
      <alignment horizontal="center"/>
    </xf>
    <xf numFmtId="0" fontId="50" fillId="45" borderId="31" xfId="0" applyFont="1" applyFill="1" applyBorder="1" applyAlignment="1">
      <alignment horizontal="center"/>
    </xf>
    <xf numFmtId="0" fontId="51" fillId="46" borderId="31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108</xdr:row>
      <xdr:rowOff>85725</xdr:rowOff>
    </xdr:from>
    <xdr:to>
      <xdr:col>5</xdr:col>
      <xdr:colOff>323850</xdr:colOff>
      <xdr:row>110</xdr:row>
      <xdr:rowOff>104775</xdr:rowOff>
    </xdr:to>
    <xdr:sp>
      <xdr:nvSpPr>
        <xdr:cNvPr id="1" name="Pravoúhlá spojovací čára 3"/>
        <xdr:cNvSpPr>
          <a:spLocks/>
        </xdr:cNvSpPr>
      </xdr:nvSpPr>
      <xdr:spPr>
        <a:xfrm rot="16200000" flipH="1">
          <a:off x="6048375" y="20640675"/>
          <a:ext cx="257175" cy="400050"/>
        </a:xfrm>
        <a:prstGeom prst="bentConnector3">
          <a:avLst>
            <a:gd name="adj" fmla="val 49083"/>
          </a:avLst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847725</xdr:colOff>
      <xdr:row>138</xdr:row>
      <xdr:rowOff>66675</xdr:rowOff>
    </xdr:from>
    <xdr:to>
      <xdr:col>5</xdr:col>
      <xdr:colOff>257175</xdr:colOff>
      <xdr:row>139</xdr:row>
      <xdr:rowOff>85725</xdr:rowOff>
    </xdr:to>
    <xdr:sp>
      <xdr:nvSpPr>
        <xdr:cNvPr id="2" name="Pravoúhlá spojovací čára 7"/>
        <xdr:cNvSpPr>
          <a:spLocks/>
        </xdr:cNvSpPr>
      </xdr:nvSpPr>
      <xdr:spPr>
        <a:xfrm>
          <a:off x="5981700" y="26336625"/>
          <a:ext cx="257175" cy="209550"/>
        </a:xfrm>
        <a:prstGeom prst="bentConnector3">
          <a:avLst>
            <a:gd name="adj" fmla="val 49259"/>
          </a:avLst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295275</xdr:rowOff>
    </xdr:from>
    <xdr:to>
      <xdr:col>5</xdr:col>
      <xdr:colOff>685800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57200"/>
          <a:ext cx="609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PageLayoutView="0" workbookViewId="0" topLeftCell="A1">
      <pane xSplit="3" ySplit="3" topLeftCell="D103" activePane="bottomRight" state="frozen"/>
      <selection pane="topLeft" activeCell="A1" sqref="A1"/>
      <selection pane="topRight" activeCell="D1" sqref="D1"/>
      <selection pane="bottomLeft" activeCell="A86" sqref="A86"/>
      <selection pane="bottomRight" activeCell="K34" sqref="K34"/>
    </sheetView>
  </sheetViews>
  <sheetFormatPr defaultColWidth="9.140625" defaultRowHeight="15"/>
  <cols>
    <col min="1" max="1" width="55.28125" style="0" customWidth="1"/>
    <col min="2" max="2" width="6.7109375" style="0" customWidth="1"/>
    <col min="3" max="3" width="7.7109375" style="1" customWidth="1"/>
    <col min="4" max="4" width="12.28125" style="2" customWidth="1"/>
    <col min="5" max="5" width="12.28125" style="3" customWidth="1"/>
    <col min="6" max="6" width="12.28125" style="2" customWidth="1"/>
    <col min="7" max="7" width="12.28125" style="3" customWidth="1"/>
    <col min="8" max="8" width="12.28125" style="2" customWidth="1"/>
    <col min="9" max="9" width="14.00390625" style="3" customWidth="1"/>
    <col min="10" max="10" width="12.28125" style="2" customWidth="1"/>
    <col min="11" max="11" width="12.28125" style="3" customWidth="1"/>
    <col min="12" max="14" width="20.7109375" style="4" customWidth="1"/>
    <col min="15" max="15" width="20.7109375" style="5" customWidth="1"/>
  </cols>
  <sheetData>
    <row r="1" spans="1:12" ht="23.25">
      <c r="A1" s="6" t="s">
        <v>0</v>
      </c>
      <c r="C1" s="7"/>
      <c r="D1" s="240">
        <v>2013</v>
      </c>
      <c r="E1" s="240"/>
      <c r="F1" s="240">
        <v>2014</v>
      </c>
      <c r="G1" s="240"/>
      <c r="H1" s="240">
        <v>2015</v>
      </c>
      <c r="I1" s="240"/>
      <c r="J1" s="240">
        <v>2016</v>
      </c>
      <c r="K1" s="240"/>
      <c r="L1" s="8" t="s">
        <v>1</v>
      </c>
    </row>
    <row r="2" spans="1:15" ht="15">
      <c r="A2" s="9"/>
      <c r="B2" s="10" t="s">
        <v>2</v>
      </c>
      <c r="C2" s="11" t="s">
        <v>3</v>
      </c>
      <c r="D2" s="12" t="s">
        <v>4</v>
      </c>
      <c r="E2" s="13" t="s">
        <v>5</v>
      </c>
      <c r="F2" s="12" t="s">
        <v>4</v>
      </c>
      <c r="G2" s="13" t="s">
        <v>5</v>
      </c>
      <c r="H2" s="12" t="s">
        <v>4</v>
      </c>
      <c r="I2" s="13" t="s">
        <v>5</v>
      </c>
      <c r="J2" s="12" t="s">
        <v>4</v>
      </c>
      <c r="K2" s="13" t="s">
        <v>5</v>
      </c>
      <c r="L2" s="14">
        <v>2016</v>
      </c>
      <c r="M2" s="14">
        <v>2015</v>
      </c>
      <c r="N2" s="14">
        <v>2014</v>
      </c>
      <c r="O2" s="14">
        <v>2013</v>
      </c>
    </row>
    <row r="3" spans="4:11" ht="5.25" customHeight="1">
      <c r="D3" s="15"/>
      <c r="E3" s="16"/>
      <c r="F3" s="15"/>
      <c r="G3" s="16"/>
      <c r="H3" s="15"/>
      <c r="I3" s="16"/>
      <c r="J3" s="15"/>
      <c r="K3" s="16"/>
    </row>
    <row r="4" spans="1:15" ht="15">
      <c r="A4" s="17" t="s">
        <v>6</v>
      </c>
      <c r="B4" s="18"/>
      <c r="C4" s="19">
        <v>1111</v>
      </c>
      <c r="D4" s="20">
        <v>2500000</v>
      </c>
      <c r="E4" s="21">
        <v>2696843</v>
      </c>
      <c r="F4" s="20">
        <v>2600000</v>
      </c>
      <c r="G4" s="21">
        <v>2717106.1</v>
      </c>
      <c r="H4" s="20">
        <v>2700000</v>
      </c>
      <c r="I4" s="21">
        <v>2788385.5</v>
      </c>
      <c r="J4" s="20">
        <v>2800000</v>
      </c>
      <c r="K4" s="21"/>
      <c r="N4" s="22"/>
      <c r="O4" s="23"/>
    </row>
    <row r="5" spans="1:15" ht="15">
      <c r="A5" s="17" t="s">
        <v>7</v>
      </c>
      <c r="B5" s="18"/>
      <c r="C5" s="19">
        <v>1112</v>
      </c>
      <c r="D5" s="24">
        <v>300000</v>
      </c>
      <c r="E5" s="25">
        <v>376230</v>
      </c>
      <c r="F5" s="24">
        <v>350000</v>
      </c>
      <c r="G5" s="25">
        <v>323085.41</v>
      </c>
      <c r="H5" s="24">
        <v>320000</v>
      </c>
      <c r="I5" s="25">
        <v>235204.11</v>
      </c>
      <c r="J5" s="24">
        <v>235000</v>
      </c>
      <c r="K5" s="25"/>
      <c r="N5" s="22"/>
      <c r="O5" s="23"/>
    </row>
    <row r="6" spans="1:15" ht="15">
      <c r="A6" s="17" t="s">
        <v>8</v>
      </c>
      <c r="B6" s="18"/>
      <c r="C6" s="19">
        <v>1113</v>
      </c>
      <c r="D6" s="24">
        <v>250000</v>
      </c>
      <c r="E6" s="25">
        <v>276155</v>
      </c>
      <c r="F6" s="24">
        <v>250000</v>
      </c>
      <c r="G6" s="25">
        <v>314000.05</v>
      </c>
      <c r="H6" s="24">
        <v>310000</v>
      </c>
      <c r="I6" s="25">
        <v>328327.07</v>
      </c>
      <c r="J6" s="24">
        <v>310000</v>
      </c>
      <c r="K6" s="25"/>
      <c r="N6" s="22"/>
      <c r="O6" s="23"/>
    </row>
    <row r="7" spans="1:15" ht="15">
      <c r="A7" s="17" t="s">
        <v>9</v>
      </c>
      <c r="B7" s="18"/>
      <c r="C7" s="19">
        <v>1121</v>
      </c>
      <c r="D7" s="24">
        <v>2500000</v>
      </c>
      <c r="E7" s="25">
        <v>2361481</v>
      </c>
      <c r="F7" s="24">
        <v>2300000</v>
      </c>
      <c r="G7" s="25">
        <v>3007248.31</v>
      </c>
      <c r="H7" s="24">
        <v>2800000</v>
      </c>
      <c r="I7" s="25">
        <v>3046381.18</v>
      </c>
      <c r="J7" s="24">
        <v>3000000</v>
      </c>
      <c r="K7" s="25"/>
      <c r="N7" s="22"/>
      <c r="O7" s="23"/>
    </row>
    <row r="8" spans="1:15" ht="15">
      <c r="A8" s="17" t="s">
        <v>10</v>
      </c>
      <c r="B8" s="18"/>
      <c r="C8" s="19">
        <v>1122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/>
      <c r="N8" s="22"/>
      <c r="O8" s="23"/>
    </row>
    <row r="9" spans="1:15" ht="15">
      <c r="A9" s="17" t="s">
        <v>11</v>
      </c>
      <c r="B9" s="18"/>
      <c r="C9" s="19">
        <v>1211</v>
      </c>
      <c r="D9" s="24">
        <v>4600000</v>
      </c>
      <c r="E9" s="25">
        <v>5766265</v>
      </c>
      <c r="F9" s="24">
        <v>5500000</v>
      </c>
      <c r="G9" s="25">
        <v>5800447.84</v>
      </c>
      <c r="H9" s="24">
        <v>5800000</v>
      </c>
      <c r="I9" s="25">
        <v>5812901.63</v>
      </c>
      <c r="J9" s="24">
        <v>5800000</v>
      </c>
      <c r="K9" s="25"/>
      <c r="N9" s="22"/>
      <c r="O9" s="23"/>
    </row>
    <row r="10" spans="1:15" ht="15">
      <c r="A10" s="17" t="s">
        <v>12</v>
      </c>
      <c r="B10" s="18"/>
      <c r="C10" s="19">
        <v>1334</v>
      </c>
      <c r="D10" s="24">
        <v>7000</v>
      </c>
      <c r="E10" s="25">
        <v>0</v>
      </c>
      <c r="F10" s="24">
        <v>0</v>
      </c>
      <c r="G10" s="25">
        <v>0</v>
      </c>
      <c r="H10" s="24">
        <v>0</v>
      </c>
      <c r="I10" s="25">
        <v>4806</v>
      </c>
      <c r="J10" s="24">
        <v>2000</v>
      </c>
      <c r="K10" s="25"/>
      <c r="N10" s="22"/>
      <c r="O10" s="23"/>
    </row>
    <row r="11" spans="1:15" ht="15">
      <c r="A11" s="26" t="s">
        <v>13</v>
      </c>
      <c r="B11" s="18"/>
      <c r="C11" s="19">
        <v>1335</v>
      </c>
      <c r="D11" s="24">
        <v>4500</v>
      </c>
      <c r="E11" s="25">
        <v>4416</v>
      </c>
      <c r="F11" s="24">
        <v>4500</v>
      </c>
      <c r="G11" s="25">
        <v>4724</v>
      </c>
      <c r="H11" s="24">
        <v>4500</v>
      </c>
      <c r="I11" s="25">
        <v>8252</v>
      </c>
      <c r="J11" s="24">
        <v>4500</v>
      </c>
      <c r="K11" s="25"/>
      <c r="N11" s="22"/>
      <c r="O11" s="23"/>
    </row>
    <row r="12" spans="1:15" ht="15">
      <c r="A12" s="17" t="s">
        <v>14</v>
      </c>
      <c r="B12" s="18"/>
      <c r="C12" s="19">
        <v>1337</v>
      </c>
      <c r="D12" s="24">
        <v>700000</v>
      </c>
      <c r="E12" s="25">
        <v>690102</v>
      </c>
      <c r="F12" s="24">
        <v>700000</v>
      </c>
      <c r="G12" s="25">
        <v>659867</v>
      </c>
      <c r="H12" s="24">
        <v>700000</v>
      </c>
      <c r="I12" s="25">
        <v>673803</v>
      </c>
      <c r="J12" s="24">
        <v>640000</v>
      </c>
      <c r="K12" s="25"/>
      <c r="L12" s="4" t="s">
        <v>345</v>
      </c>
      <c r="N12" s="22"/>
      <c r="O12" s="23"/>
    </row>
    <row r="13" spans="1:15" ht="15">
      <c r="A13" s="17" t="s">
        <v>15</v>
      </c>
      <c r="B13" s="18"/>
      <c r="C13" s="19">
        <v>1341</v>
      </c>
      <c r="D13" s="24">
        <v>35000</v>
      </c>
      <c r="E13" s="25">
        <v>37300</v>
      </c>
      <c r="F13" s="24">
        <v>35000</v>
      </c>
      <c r="G13" s="25">
        <v>34013</v>
      </c>
      <c r="H13" s="24">
        <v>43000</v>
      </c>
      <c r="I13" s="25">
        <v>43850</v>
      </c>
      <c r="J13" s="24">
        <v>43000</v>
      </c>
      <c r="K13" s="25"/>
      <c r="M13" s="4" t="s">
        <v>16</v>
      </c>
      <c r="N13" s="22"/>
      <c r="O13" s="23"/>
    </row>
    <row r="14" spans="1:15" ht="15">
      <c r="A14" s="17" t="s">
        <v>17</v>
      </c>
      <c r="B14" s="18"/>
      <c r="C14" s="19">
        <v>1342</v>
      </c>
      <c r="D14" s="24">
        <v>4000</v>
      </c>
      <c r="E14" s="25">
        <v>6078</v>
      </c>
      <c r="F14" s="24">
        <v>5000</v>
      </c>
      <c r="G14" s="25">
        <v>2734</v>
      </c>
      <c r="H14" s="24">
        <v>5000</v>
      </c>
      <c r="I14" s="25">
        <v>4222</v>
      </c>
      <c r="J14" s="24">
        <v>5000</v>
      </c>
      <c r="K14" s="25"/>
      <c r="N14" s="22"/>
      <c r="O14" s="23"/>
    </row>
    <row r="15" spans="1:15" ht="15">
      <c r="A15" s="17" t="s">
        <v>18</v>
      </c>
      <c r="B15" s="18"/>
      <c r="C15" s="19">
        <v>1343</v>
      </c>
      <c r="D15" s="24">
        <v>14000</v>
      </c>
      <c r="E15" s="25">
        <v>30040</v>
      </c>
      <c r="F15" s="24">
        <v>20000</v>
      </c>
      <c r="G15" s="25">
        <v>42850</v>
      </c>
      <c r="H15" s="24">
        <v>40000</v>
      </c>
      <c r="I15" s="25">
        <v>25175</v>
      </c>
      <c r="J15" s="24">
        <v>40000</v>
      </c>
      <c r="K15" s="25"/>
      <c r="N15" s="22"/>
      <c r="O15" s="23"/>
    </row>
    <row r="16" spans="1:15" ht="15">
      <c r="A16" s="17" t="s">
        <v>19</v>
      </c>
      <c r="B16" s="18"/>
      <c r="C16" s="19">
        <v>1345</v>
      </c>
      <c r="D16" s="24">
        <v>4000</v>
      </c>
      <c r="E16" s="25">
        <v>6959</v>
      </c>
      <c r="F16" s="24">
        <v>6000</v>
      </c>
      <c r="G16" s="25">
        <v>5536</v>
      </c>
      <c r="H16" s="24">
        <v>6000</v>
      </c>
      <c r="I16" s="25">
        <v>8340</v>
      </c>
      <c r="J16" s="24">
        <v>8000</v>
      </c>
      <c r="K16" s="25"/>
      <c r="N16" s="22"/>
      <c r="O16" s="23"/>
    </row>
    <row r="17" spans="1:15" ht="15">
      <c r="A17" s="17" t="s">
        <v>20</v>
      </c>
      <c r="B17" s="18"/>
      <c r="C17" s="19">
        <v>1347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/>
      <c r="N17" s="22"/>
      <c r="O17" s="23"/>
    </row>
    <row r="18" spans="1:15" ht="15">
      <c r="A18" s="17" t="s">
        <v>21</v>
      </c>
      <c r="B18" s="18"/>
      <c r="C18" s="19">
        <v>1351</v>
      </c>
      <c r="D18" s="24">
        <v>40000</v>
      </c>
      <c r="E18" s="25">
        <v>56940</v>
      </c>
      <c r="F18" s="24">
        <v>50000</v>
      </c>
      <c r="G18" s="25">
        <v>46459.8</v>
      </c>
      <c r="H18" s="24">
        <v>50000</v>
      </c>
      <c r="I18" s="25">
        <v>51466.29</v>
      </c>
      <c r="J18" s="24">
        <v>50000</v>
      </c>
      <c r="K18" s="25"/>
      <c r="N18" s="22"/>
      <c r="O18" s="23"/>
    </row>
    <row r="19" spans="1:15" ht="15">
      <c r="A19" s="26" t="s">
        <v>22</v>
      </c>
      <c r="B19" s="18"/>
      <c r="C19" s="19">
        <v>1355</v>
      </c>
      <c r="D19" s="24">
        <v>100000</v>
      </c>
      <c r="E19" s="25">
        <v>193965</v>
      </c>
      <c r="F19" s="24">
        <v>150000</v>
      </c>
      <c r="G19" s="25">
        <v>147787.37</v>
      </c>
      <c r="H19" s="24">
        <v>150000</v>
      </c>
      <c r="I19" s="25">
        <v>187607.05</v>
      </c>
      <c r="J19" s="24">
        <v>190000</v>
      </c>
      <c r="K19" s="25"/>
      <c r="N19" s="22"/>
      <c r="O19" s="23"/>
    </row>
    <row r="20" spans="1:14" ht="15">
      <c r="A20" s="17" t="s">
        <v>23</v>
      </c>
      <c r="B20" s="18"/>
      <c r="C20" s="19">
        <v>1361</v>
      </c>
      <c r="D20" s="24">
        <v>15000</v>
      </c>
      <c r="E20" s="25">
        <v>22360</v>
      </c>
      <c r="F20" s="24">
        <v>30000</v>
      </c>
      <c r="G20" s="25">
        <v>27880</v>
      </c>
      <c r="H20" s="24">
        <v>30000</v>
      </c>
      <c r="I20" s="25">
        <v>25880</v>
      </c>
      <c r="J20" s="24">
        <v>30000</v>
      </c>
      <c r="K20" s="25"/>
      <c r="N20" s="5" t="s">
        <v>24</v>
      </c>
    </row>
    <row r="21" spans="1:14" ht="15">
      <c r="A21" s="17" t="s">
        <v>25</v>
      </c>
      <c r="B21" s="18"/>
      <c r="C21" s="19">
        <v>1511</v>
      </c>
      <c r="D21" s="24">
        <v>1300000</v>
      </c>
      <c r="E21" s="25">
        <v>1413826</v>
      </c>
      <c r="F21" s="24">
        <v>1400000</v>
      </c>
      <c r="G21" s="25">
        <v>1453217.08</v>
      </c>
      <c r="H21" s="24">
        <v>1400000</v>
      </c>
      <c r="I21" s="25">
        <v>1574595.87</v>
      </c>
      <c r="J21" s="24">
        <v>1500000</v>
      </c>
      <c r="K21" s="25"/>
      <c r="N21" s="22"/>
    </row>
    <row r="22" spans="1:14" ht="15">
      <c r="A22" s="17" t="s">
        <v>26</v>
      </c>
      <c r="B22" s="18"/>
      <c r="C22" s="19">
        <v>4111</v>
      </c>
      <c r="D22" s="24">
        <v>0</v>
      </c>
      <c r="E22" s="25">
        <v>83077</v>
      </c>
      <c r="F22" s="24">
        <v>0</v>
      </c>
      <c r="G22" s="25">
        <v>69000</v>
      </c>
      <c r="H22" s="24">
        <v>0</v>
      </c>
      <c r="I22" s="25">
        <v>0</v>
      </c>
      <c r="J22" s="24">
        <v>0</v>
      </c>
      <c r="K22" s="25"/>
      <c r="N22" s="22"/>
    </row>
    <row r="23" spans="1:14" ht="15">
      <c r="A23" s="17" t="s">
        <v>27</v>
      </c>
      <c r="B23" s="18"/>
      <c r="C23" s="19">
        <v>4112</v>
      </c>
      <c r="D23" s="24">
        <v>230900</v>
      </c>
      <c r="E23" s="25">
        <v>230900</v>
      </c>
      <c r="F23" s="27">
        <v>232500</v>
      </c>
      <c r="G23" s="25">
        <v>232500</v>
      </c>
      <c r="H23" s="27">
        <v>231800</v>
      </c>
      <c r="I23" s="25">
        <v>231800</v>
      </c>
      <c r="J23" s="27">
        <v>229800</v>
      </c>
      <c r="K23" s="25"/>
      <c r="N23" s="22" t="s">
        <v>28</v>
      </c>
    </row>
    <row r="24" spans="1:14" ht="15">
      <c r="A24" s="17" t="s">
        <v>29</v>
      </c>
      <c r="B24" s="18"/>
      <c r="C24" s="19">
        <v>4116</v>
      </c>
      <c r="D24" s="24">
        <v>0</v>
      </c>
      <c r="E24" s="25">
        <v>169000</v>
      </c>
      <c r="F24" s="24">
        <v>0</v>
      </c>
      <c r="G24" s="25">
        <v>151709</v>
      </c>
      <c r="H24" s="24">
        <v>0</v>
      </c>
      <c r="I24" s="25">
        <v>532788</v>
      </c>
      <c r="J24" s="24">
        <v>0</v>
      </c>
      <c r="K24" s="25"/>
      <c r="N24" s="22"/>
    </row>
    <row r="25" spans="1:14" ht="15">
      <c r="A25" s="17" t="s">
        <v>30</v>
      </c>
      <c r="B25" s="18"/>
      <c r="C25" s="19">
        <v>4121</v>
      </c>
      <c r="D25" s="24">
        <v>0</v>
      </c>
      <c r="E25" s="25">
        <v>89783</v>
      </c>
      <c r="F25" s="24">
        <v>0</v>
      </c>
      <c r="G25" s="25">
        <v>35430</v>
      </c>
      <c r="H25" s="24">
        <v>0</v>
      </c>
      <c r="I25" s="25">
        <v>25000</v>
      </c>
      <c r="J25" s="24">
        <v>0</v>
      </c>
      <c r="K25" s="25"/>
      <c r="N25" s="22" t="s">
        <v>31</v>
      </c>
    </row>
    <row r="26" spans="1:15" ht="15">
      <c r="A26" s="17" t="s">
        <v>32</v>
      </c>
      <c r="B26" s="18"/>
      <c r="C26" s="19">
        <v>4122</v>
      </c>
      <c r="D26" s="24">
        <v>0</v>
      </c>
      <c r="E26" s="25">
        <v>131330</v>
      </c>
      <c r="F26" s="24">
        <v>0</v>
      </c>
      <c r="G26" s="25">
        <v>0</v>
      </c>
      <c r="H26" s="24">
        <v>0</v>
      </c>
      <c r="I26" s="25">
        <v>405369.48</v>
      </c>
      <c r="J26" s="24"/>
      <c r="K26" s="25"/>
      <c r="N26" s="22"/>
      <c r="O26" s="5" t="s">
        <v>33</v>
      </c>
    </row>
    <row r="27" spans="1:14" ht="15">
      <c r="A27" s="17" t="s">
        <v>34</v>
      </c>
      <c r="B27" s="18"/>
      <c r="C27" s="19">
        <v>4123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6891281.48</v>
      </c>
      <c r="J27" s="24">
        <v>0</v>
      </c>
      <c r="K27" s="25"/>
      <c r="N27" s="22"/>
    </row>
    <row r="28" spans="1:14" ht="15">
      <c r="A28" s="17" t="s">
        <v>35</v>
      </c>
      <c r="B28" s="18"/>
      <c r="C28" s="28">
        <v>4129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814220</v>
      </c>
      <c r="J28" s="24">
        <v>0</v>
      </c>
      <c r="K28" s="25"/>
      <c r="N28" s="22"/>
    </row>
    <row r="29" spans="1:14" ht="15">
      <c r="A29" s="17" t="s">
        <v>36</v>
      </c>
      <c r="B29" s="18"/>
      <c r="C29" s="28">
        <v>4134</v>
      </c>
      <c r="D29" s="24">
        <v>0</v>
      </c>
      <c r="E29" s="25">
        <v>500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/>
      <c r="N29" s="22"/>
    </row>
    <row r="30" spans="1:14" ht="15">
      <c r="A30" s="17" t="s">
        <v>37</v>
      </c>
      <c r="B30" s="18"/>
      <c r="C30" s="19">
        <v>4216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/>
      <c r="N30" s="22"/>
    </row>
    <row r="31" spans="1:15" ht="15">
      <c r="A31" s="17" t="s">
        <v>38</v>
      </c>
      <c r="B31" s="18"/>
      <c r="C31" s="19">
        <v>4222</v>
      </c>
      <c r="D31" s="24">
        <v>0</v>
      </c>
      <c r="E31" s="25">
        <v>100000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/>
      <c r="N31" s="22"/>
      <c r="O31" s="5" t="s">
        <v>39</v>
      </c>
    </row>
    <row r="32" spans="1:14" ht="15">
      <c r="A32" s="17" t="s">
        <v>40</v>
      </c>
      <c r="B32" s="18"/>
      <c r="C32" s="29">
        <v>4223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  <c r="K32" s="25"/>
      <c r="N32" s="22"/>
    </row>
    <row r="33" spans="1:11" ht="15.75">
      <c r="A33" s="30" t="s">
        <v>41</v>
      </c>
      <c r="B33" s="31"/>
      <c r="C33" s="32"/>
      <c r="D33" s="33">
        <f aca="true" t="shared" si="0" ref="D33:J33">SUM(D4:D32)</f>
        <v>12604400</v>
      </c>
      <c r="E33" s="34">
        <f t="shared" si="0"/>
        <v>14743550</v>
      </c>
      <c r="F33" s="33">
        <f t="shared" si="0"/>
        <v>13633000</v>
      </c>
      <c r="G33" s="34">
        <f t="shared" si="0"/>
        <v>15075594.96</v>
      </c>
      <c r="H33" s="33">
        <f t="shared" si="0"/>
        <v>14590300</v>
      </c>
      <c r="I33" s="34">
        <f t="shared" si="0"/>
        <v>23719655.66</v>
      </c>
      <c r="J33" s="33">
        <f t="shared" si="0"/>
        <v>14887300</v>
      </c>
      <c r="K33" s="34">
        <f>SUM(K4:K31)</f>
        <v>0</v>
      </c>
    </row>
    <row r="34" spans="1:15" s="42" customFormat="1" ht="15.75">
      <c r="A34" s="35" t="s">
        <v>42</v>
      </c>
      <c r="B34" s="36">
        <v>1012</v>
      </c>
      <c r="C34" s="37">
        <v>2119</v>
      </c>
      <c r="D34" s="24">
        <v>10000</v>
      </c>
      <c r="E34" s="38">
        <v>12600</v>
      </c>
      <c r="F34" s="24">
        <v>10000</v>
      </c>
      <c r="G34" s="39">
        <v>60239</v>
      </c>
      <c r="H34" s="24">
        <v>25000</v>
      </c>
      <c r="I34" s="39">
        <v>125730</v>
      </c>
      <c r="J34" s="24">
        <v>77000</v>
      </c>
      <c r="K34" s="39"/>
      <c r="L34" s="40"/>
      <c r="M34" s="40"/>
      <c r="N34" s="40"/>
      <c r="O34" s="41"/>
    </row>
    <row r="35" spans="1:11" ht="15">
      <c r="A35" s="17" t="s">
        <v>43</v>
      </c>
      <c r="B35" s="36">
        <v>1012</v>
      </c>
      <c r="C35" s="19">
        <v>2131</v>
      </c>
      <c r="D35" s="24">
        <v>35000</v>
      </c>
      <c r="E35" s="25">
        <v>53249</v>
      </c>
      <c r="F35" s="24">
        <v>40000</v>
      </c>
      <c r="G35" s="25">
        <v>60191</v>
      </c>
      <c r="H35" s="24">
        <v>60000</v>
      </c>
      <c r="I35" s="25">
        <v>85248</v>
      </c>
      <c r="J35" s="24">
        <v>80000</v>
      </c>
      <c r="K35" s="25"/>
    </row>
    <row r="36" spans="1:14" ht="15">
      <c r="A36" s="17" t="s">
        <v>44</v>
      </c>
      <c r="B36" s="36">
        <v>1012</v>
      </c>
      <c r="C36" s="19">
        <v>3111</v>
      </c>
      <c r="D36" s="24">
        <v>20000</v>
      </c>
      <c r="E36" s="25">
        <v>234383</v>
      </c>
      <c r="F36" s="24">
        <v>20000</v>
      </c>
      <c r="G36" s="25">
        <v>81151</v>
      </c>
      <c r="H36" s="24">
        <v>20000</v>
      </c>
      <c r="I36" s="25">
        <v>0</v>
      </c>
      <c r="J36" s="24">
        <v>15200</v>
      </c>
      <c r="K36" s="25"/>
      <c r="N36" s="4" t="s">
        <v>45</v>
      </c>
    </row>
    <row r="37" spans="1:11" ht="15">
      <c r="A37" s="43" t="s">
        <v>46</v>
      </c>
      <c r="B37" s="44"/>
      <c r="C37" s="45"/>
      <c r="D37" s="46">
        <f>D35+D36+D34</f>
        <v>65000</v>
      </c>
      <c r="E37" s="47">
        <f>E35+E36+E34</f>
        <v>300232</v>
      </c>
      <c r="F37" s="46">
        <f>F35+F36+F34</f>
        <v>70000</v>
      </c>
      <c r="G37" s="47">
        <f>G35+G36+G34</f>
        <v>201581</v>
      </c>
      <c r="H37" s="46">
        <f>H35+H36+H34</f>
        <v>105000</v>
      </c>
      <c r="I37" s="47">
        <f>I34+I35+I36</f>
        <v>210978</v>
      </c>
      <c r="J37" s="46">
        <f>J35+J36+J34</f>
        <v>172200</v>
      </c>
      <c r="K37" s="47">
        <f>K35+K36+K34</f>
        <v>0</v>
      </c>
    </row>
    <row r="38" spans="1:15" ht="15">
      <c r="A38" s="17" t="s">
        <v>47</v>
      </c>
      <c r="B38" s="36">
        <v>1031</v>
      </c>
      <c r="C38" s="19">
        <v>2111</v>
      </c>
      <c r="D38" s="24">
        <v>300000</v>
      </c>
      <c r="E38" s="25">
        <v>323505</v>
      </c>
      <c r="F38" s="24">
        <v>300000</v>
      </c>
      <c r="G38" s="25">
        <v>232513</v>
      </c>
      <c r="H38" s="24">
        <v>300000</v>
      </c>
      <c r="I38" s="25">
        <v>318073</v>
      </c>
      <c r="J38" s="24">
        <v>300000</v>
      </c>
      <c r="K38" s="25"/>
      <c r="O38" s="5" t="s">
        <v>48</v>
      </c>
    </row>
    <row r="39" spans="1:11" ht="15">
      <c r="A39" s="43" t="s">
        <v>49</v>
      </c>
      <c r="B39" s="44"/>
      <c r="C39" s="45"/>
      <c r="D39" s="46">
        <f aca="true" t="shared" si="1" ref="D39:K39">D38</f>
        <v>300000</v>
      </c>
      <c r="E39" s="47">
        <f t="shared" si="1"/>
        <v>323505</v>
      </c>
      <c r="F39" s="46">
        <f t="shared" si="1"/>
        <v>300000</v>
      </c>
      <c r="G39" s="47">
        <f t="shared" si="1"/>
        <v>232513</v>
      </c>
      <c r="H39" s="46">
        <f t="shared" si="1"/>
        <v>300000</v>
      </c>
      <c r="I39" s="47">
        <f t="shared" si="1"/>
        <v>318073</v>
      </c>
      <c r="J39" s="46">
        <f t="shared" si="1"/>
        <v>300000</v>
      </c>
      <c r="K39" s="47">
        <f t="shared" si="1"/>
        <v>0</v>
      </c>
    </row>
    <row r="40" spans="1:15" ht="15">
      <c r="A40" s="17" t="s">
        <v>50</v>
      </c>
      <c r="B40" s="36">
        <v>2142</v>
      </c>
      <c r="C40" s="19">
        <v>2132</v>
      </c>
      <c r="D40" s="24">
        <f>13000+15000</f>
        <v>28000</v>
      </c>
      <c r="E40" s="25">
        <v>0</v>
      </c>
      <c r="F40" s="48">
        <v>30000</v>
      </c>
      <c r="G40" s="25">
        <v>0</v>
      </c>
      <c r="H40" s="48">
        <v>0</v>
      </c>
      <c r="I40" s="25">
        <v>0</v>
      </c>
      <c r="J40" s="48">
        <v>0</v>
      </c>
      <c r="K40" s="25"/>
      <c r="N40" s="4" t="s">
        <v>51</v>
      </c>
      <c r="O40" s="5" t="s">
        <v>52</v>
      </c>
    </row>
    <row r="41" spans="1:11" ht="15">
      <c r="A41" s="49" t="s">
        <v>53</v>
      </c>
      <c r="B41" s="50">
        <v>2142</v>
      </c>
      <c r="C41" s="51">
        <v>2310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/>
    </row>
    <row r="42" spans="1:11" ht="15">
      <c r="A42" s="43" t="s">
        <v>54</v>
      </c>
      <c r="B42" s="44"/>
      <c r="C42" s="45"/>
      <c r="D42" s="46">
        <f aca="true" t="shared" si="2" ref="D42:K42">D41+D40</f>
        <v>28000</v>
      </c>
      <c r="E42" s="47">
        <f t="shared" si="2"/>
        <v>0</v>
      </c>
      <c r="F42" s="46">
        <f t="shared" si="2"/>
        <v>30000</v>
      </c>
      <c r="G42" s="47">
        <f t="shared" si="2"/>
        <v>0</v>
      </c>
      <c r="H42" s="46">
        <f t="shared" si="2"/>
        <v>0</v>
      </c>
      <c r="I42" s="47">
        <f>I41+I40</f>
        <v>0</v>
      </c>
      <c r="J42" s="46">
        <f t="shared" si="2"/>
        <v>0</v>
      </c>
      <c r="K42" s="47">
        <f t="shared" si="2"/>
        <v>0</v>
      </c>
    </row>
    <row r="43" spans="1:15" s="55" customFormat="1" ht="15">
      <c r="A43" s="52" t="s">
        <v>55</v>
      </c>
      <c r="B43" s="50">
        <v>3113</v>
      </c>
      <c r="C43" s="51">
        <v>2229</v>
      </c>
      <c r="D43" s="53">
        <v>0</v>
      </c>
      <c r="E43" s="54">
        <v>0</v>
      </c>
      <c r="F43" s="53">
        <v>0</v>
      </c>
      <c r="G43" s="54">
        <v>200000</v>
      </c>
      <c r="H43" s="53">
        <v>0</v>
      </c>
      <c r="I43" s="54">
        <v>0</v>
      </c>
      <c r="J43" s="53">
        <v>0</v>
      </c>
      <c r="K43" s="54">
        <v>0</v>
      </c>
      <c r="L43" s="40"/>
      <c r="M43" s="40"/>
      <c r="N43" s="40" t="s">
        <v>56</v>
      </c>
      <c r="O43" s="41"/>
    </row>
    <row r="44" spans="1:15" s="55" customFormat="1" ht="15">
      <c r="A44" s="43" t="s">
        <v>57</v>
      </c>
      <c r="B44" s="44"/>
      <c r="C44" s="45"/>
      <c r="D44" s="46">
        <f aca="true" t="shared" si="3" ref="D44:K44">D43</f>
        <v>0</v>
      </c>
      <c r="E44" s="47">
        <f t="shared" si="3"/>
        <v>0</v>
      </c>
      <c r="F44" s="46">
        <f t="shared" si="3"/>
        <v>0</v>
      </c>
      <c r="G44" s="47">
        <f t="shared" si="3"/>
        <v>200000</v>
      </c>
      <c r="H44" s="46">
        <f t="shared" si="3"/>
        <v>0</v>
      </c>
      <c r="I44" s="47">
        <f t="shared" si="3"/>
        <v>0</v>
      </c>
      <c r="J44" s="46">
        <f t="shared" si="3"/>
        <v>0</v>
      </c>
      <c r="K44" s="47">
        <f t="shared" si="3"/>
        <v>0</v>
      </c>
      <c r="L44" s="40"/>
      <c r="M44" s="40"/>
      <c r="N44" s="40"/>
      <c r="O44" s="41"/>
    </row>
    <row r="45" spans="1:11" ht="15">
      <c r="A45" s="56" t="s">
        <v>58</v>
      </c>
      <c r="B45" s="50">
        <v>2212</v>
      </c>
      <c r="C45" s="51">
        <v>2111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</row>
    <row r="46" spans="1:11" ht="15">
      <c r="A46" s="56" t="s">
        <v>59</v>
      </c>
      <c r="B46" s="50">
        <v>2212</v>
      </c>
      <c r="C46" s="51">
        <v>2324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</row>
    <row r="47" spans="1:11" ht="15">
      <c r="A47" s="57" t="s">
        <v>60</v>
      </c>
      <c r="B47" s="44"/>
      <c r="C47" s="45"/>
      <c r="D47" s="46">
        <f aca="true" t="shared" si="4" ref="D47:K47">D46+D45</f>
        <v>0</v>
      </c>
      <c r="E47" s="47">
        <f t="shared" si="4"/>
        <v>0</v>
      </c>
      <c r="F47" s="46">
        <f t="shared" si="4"/>
        <v>0</v>
      </c>
      <c r="G47" s="47">
        <f t="shared" si="4"/>
        <v>0</v>
      </c>
      <c r="H47" s="46">
        <f t="shared" si="4"/>
        <v>0</v>
      </c>
      <c r="I47" s="47">
        <f t="shared" si="4"/>
        <v>0</v>
      </c>
      <c r="J47" s="46">
        <f t="shared" si="4"/>
        <v>0</v>
      </c>
      <c r="K47" s="47">
        <f t="shared" si="4"/>
        <v>0</v>
      </c>
    </row>
    <row r="48" spans="1:15" ht="15">
      <c r="A48" s="56" t="s">
        <v>58</v>
      </c>
      <c r="B48" s="50">
        <v>2310</v>
      </c>
      <c r="C48" s="51">
        <v>2111</v>
      </c>
      <c r="D48" s="24">
        <v>0</v>
      </c>
      <c r="E48" s="25">
        <v>22346</v>
      </c>
      <c r="F48" s="24">
        <v>0</v>
      </c>
      <c r="G48" s="25">
        <v>0</v>
      </c>
      <c r="H48" s="24">
        <v>0</v>
      </c>
      <c r="I48" s="25">
        <v>43235</v>
      </c>
      <c r="J48" s="24">
        <v>20000</v>
      </c>
      <c r="K48" s="25">
        <v>0</v>
      </c>
      <c r="O48" s="5" t="s">
        <v>61</v>
      </c>
    </row>
    <row r="49" spans="1:11" ht="15">
      <c r="A49" s="57" t="s">
        <v>62</v>
      </c>
      <c r="B49" s="44"/>
      <c r="C49" s="45"/>
      <c r="D49" s="46">
        <f aca="true" t="shared" si="5" ref="D49:K49">D48</f>
        <v>0</v>
      </c>
      <c r="E49" s="47">
        <f t="shared" si="5"/>
        <v>22346</v>
      </c>
      <c r="F49" s="46">
        <f t="shared" si="5"/>
        <v>0</v>
      </c>
      <c r="G49" s="47">
        <f t="shared" si="5"/>
        <v>0</v>
      </c>
      <c r="H49" s="46">
        <f t="shared" si="5"/>
        <v>0</v>
      </c>
      <c r="I49" s="47">
        <f>I48</f>
        <v>43235</v>
      </c>
      <c r="J49" s="46">
        <f>J48</f>
        <v>20000</v>
      </c>
      <c r="K49" s="47">
        <f t="shared" si="5"/>
        <v>0</v>
      </c>
    </row>
    <row r="50" spans="1:11" ht="15">
      <c r="A50" s="58" t="s">
        <v>58</v>
      </c>
      <c r="B50" s="36">
        <v>3314</v>
      </c>
      <c r="C50" s="19">
        <v>2111</v>
      </c>
      <c r="D50" s="24">
        <v>7000</v>
      </c>
      <c r="E50" s="25">
        <v>8350</v>
      </c>
      <c r="F50" s="24">
        <v>7000</v>
      </c>
      <c r="G50" s="25">
        <v>7450</v>
      </c>
      <c r="H50" s="24">
        <v>17000</v>
      </c>
      <c r="I50" s="25">
        <v>23759</v>
      </c>
      <c r="J50" s="24">
        <v>20000</v>
      </c>
      <c r="K50" s="25"/>
    </row>
    <row r="51" spans="1:11" ht="15">
      <c r="A51" s="59" t="s">
        <v>63</v>
      </c>
      <c r="B51" s="60"/>
      <c r="C51" s="61"/>
      <c r="D51" s="62">
        <f aca="true" t="shared" si="6" ref="D51:K51">D50</f>
        <v>7000</v>
      </c>
      <c r="E51" s="63">
        <f t="shared" si="6"/>
        <v>8350</v>
      </c>
      <c r="F51" s="62">
        <f t="shared" si="6"/>
        <v>7000</v>
      </c>
      <c r="G51" s="63">
        <f t="shared" si="6"/>
        <v>7450</v>
      </c>
      <c r="H51" s="62">
        <f t="shared" si="6"/>
        <v>17000</v>
      </c>
      <c r="I51" s="63">
        <f t="shared" si="6"/>
        <v>23759</v>
      </c>
      <c r="J51" s="62">
        <f t="shared" si="6"/>
        <v>20000</v>
      </c>
      <c r="K51" s="63">
        <f t="shared" si="6"/>
        <v>0</v>
      </c>
    </row>
    <row r="52" spans="1:11" ht="15">
      <c r="A52" s="17" t="s">
        <v>58</v>
      </c>
      <c r="B52" s="36">
        <v>3315</v>
      </c>
      <c r="C52" s="19">
        <v>2111</v>
      </c>
      <c r="D52" s="24">
        <v>15000</v>
      </c>
      <c r="E52" s="25">
        <v>20417</v>
      </c>
      <c r="F52" s="24">
        <v>15000</v>
      </c>
      <c r="G52" s="25">
        <v>21700</v>
      </c>
      <c r="H52" s="24">
        <v>31700</v>
      </c>
      <c r="I52" s="25">
        <v>39955</v>
      </c>
      <c r="J52" s="24">
        <v>32000</v>
      </c>
      <c r="K52" s="25"/>
    </row>
    <row r="53" spans="1:11" ht="15">
      <c r="A53" s="59" t="s">
        <v>64</v>
      </c>
      <c r="B53" s="60"/>
      <c r="C53" s="61"/>
      <c r="D53" s="62">
        <f aca="true" t="shared" si="7" ref="D53:K53">D52</f>
        <v>15000</v>
      </c>
      <c r="E53" s="63">
        <f t="shared" si="7"/>
        <v>20417</v>
      </c>
      <c r="F53" s="62">
        <f t="shared" si="7"/>
        <v>15000</v>
      </c>
      <c r="G53" s="63">
        <f t="shared" si="7"/>
        <v>21700</v>
      </c>
      <c r="H53" s="62">
        <f t="shared" si="7"/>
        <v>31700</v>
      </c>
      <c r="I53" s="63">
        <f t="shared" si="7"/>
        <v>39955</v>
      </c>
      <c r="J53" s="62">
        <f t="shared" si="7"/>
        <v>32000</v>
      </c>
      <c r="K53" s="63">
        <f t="shared" si="7"/>
        <v>0</v>
      </c>
    </row>
    <row r="54" spans="1:11" ht="15">
      <c r="A54" s="43" t="s">
        <v>65</v>
      </c>
      <c r="B54" s="44"/>
      <c r="C54" s="45"/>
      <c r="D54" s="46">
        <f aca="true" t="shared" si="8" ref="D54:K54">D53+D51</f>
        <v>22000</v>
      </c>
      <c r="E54" s="47">
        <f t="shared" si="8"/>
        <v>28767</v>
      </c>
      <c r="F54" s="46">
        <f t="shared" si="8"/>
        <v>22000</v>
      </c>
      <c r="G54" s="47">
        <f t="shared" si="8"/>
        <v>29150</v>
      </c>
      <c r="H54" s="46">
        <f t="shared" si="8"/>
        <v>48700</v>
      </c>
      <c r="I54" s="47">
        <f>I53+I51</f>
        <v>63714</v>
      </c>
      <c r="J54" s="46">
        <f>J53+J51</f>
        <v>52000</v>
      </c>
      <c r="K54" s="47">
        <f t="shared" si="8"/>
        <v>0</v>
      </c>
    </row>
    <row r="55" spans="1:11" ht="15">
      <c r="A55" s="64" t="s">
        <v>66</v>
      </c>
      <c r="B55" s="36">
        <v>3399</v>
      </c>
      <c r="C55" s="19">
        <v>2321</v>
      </c>
      <c r="D55" s="24">
        <v>0</v>
      </c>
      <c r="E55" s="25">
        <v>0</v>
      </c>
      <c r="F55" s="24">
        <v>0</v>
      </c>
      <c r="G55" s="25">
        <v>2000</v>
      </c>
      <c r="H55" s="24">
        <v>0</v>
      </c>
      <c r="I55" s="25">
        <v>2000</v>
      </c>
      <c r="J55" s="24">
        <v>0</v>
      </c>
      <c r="K55" s="25"/>
    </row>
    <row r="56" spans="1:11" ht="15">
      <c r="A56" s="65" t="s">
        <v>67</v>
      </c>
      <c r="B56" s="44"/>
      <c r="C56" s="45"/>
      <c r="D56" s="46">
        <f aca="true" t="shared" si="9" ref="D56:K56">D55</f>
        <v>0</v>
      </c>
      <c r="E56" s="47">
        <f t="shared" si="9"/>
        <v>0</v>
      </c>
      <c r="F56" s="46">
        <f t="shared" si="9"/>
        <v>0</v>
      </c>
      <c r="G56" s="47">
        <f t="shared" si="9"/>
        <v>2000</v>
      </c>
      <c r="H56" s="46">
        <f t="shared" si="9"/>
        <v>0</v>
      </c>
      <c r="I56" s="47">
        <f t="shared" si="9"/>
        <v>2000</v>
      </c>
      <c r="J56" s="46">
        <f t="shared" si="9"/>
        <v>0</v>
      </c>
      <c r="K56" s="47">
        <f t="shared" si="9"/>
        <v>0</v>
      </c>
    </row>
    <row r="57" spans="1:14" ht="15">
      <c r="A57" s="17" t="s">
        <v>58</v>
      </c>
      <c r="B57" s="36">
        <v>3412</v>
      </c>
      <c r="C57" s="19">
        <v>2111</v>
      </c>
      <c r="D57" s="24">
        <v>33000</v>
      </c>
      <c r="E57" s="25">
        <v>13460</v>
      </c>
      <c r="F57" s="24">
        <v>15000</v>
      </c>
      <c r="G57" s="25">
        <v>20200</v>
      </c>
      <c r="H57" s="24">
        <v>20000</v>
      </c>
      <c r="I57" s="25">
        <v>20950</v>
      </c>
      <c r="J57" s="24">
        <v>20000</v>
      </c>
      <c r="K57" s="25"/>
      <c r="N57" s="4" t="s">
        <v>68</v>
      </c>
    </row>
    <row r="58" spans="1:11" ht="15">
      <c r="A58" s="17" t="s">
        <v>69</v>
      </c>
      <c r="B58" s="36">
        <v>3412</v>
      </c>
      <c r="C58" s="19">
        <v>2329</v>
      </c>
      <c r="D58" s="24">
        <v>0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/>
    </row>
    <row r="59" spans="1:13" ht="15">
      <c r="A59" s="17" t="s">
        <v>70</v>
      </c>
      <c r="B59" s="36">
        <v>3412</v>
      </c>
      <c r="C59" s="19">
        <v>2322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367481</v>
      </c>
      <c r="J59" s="24">
        <v>0</v>
      </c>
      <c r="K59" s="25"/>
      <c r="M59" s="4" t="s">
        <v>335</v>
      </c>
    </row>
    <row r="60" spans="1:11" ht="15">
      <c r="A60" s="66" t="s">
        <v>71</v>
      </c>
      <c r="B60" s="67"/>
      <c r="C60" s="68"/>
      <c r="D60" s="69">
        <f>D58+D57</f>
        <v>33000</v>
      </c>
      <c r="E60" s="70">
        <f>E58+E57</f>
        <v>13460</v>
      </c>
      <c r="F60" s="69">
        <f>F58+F57</f>
        <v>15000</v>
      </c>
      <c r="G60" s="70">
        <f>G58+G57</f>
        <v>20200</v>
      </c>
      <c r="H60" s="69">
        <f>H58+H57</f>
        <v>20000</v>
      </c>
      <c r="I60" s="70">
        <f>I57+I58+I59</f>
        <v>388431</v>
      </c>
      <c r="J60" s="69">
        <f>J58+J57+J59</f>
        <v>20000</v>
      </c>
      <c r="K60" s="70">
        <f>K58+K57</f>
        <v>0</v>
      </c>
    </row>
    <row r="61" spans="1:14" ht="15">
      <c r="A61" s="58" t="s">
        <v>58</v>
      </c>
      <c r="B61" s="71">
        <v>3419</v>
      </c>
      <c r="C61" s="72">
        <v>2111</v>
      </c>
      <c r="D61" s="24">
        <v>20000</v>
      </c>
      <c r="E61" s="25">
        <v>20000</v>
      </c>
      <c r="F61" s="24">
        <v>20000</v>
      </c>
      <c r="G61" s="25">
        <v>0</v>
      </c>
      <c r="H61" s="24">
        <v>0</v>
      </c>
      <c r="I61" s="25">
        <v>0</v>
      </c>
      <c r="J61" s="24">
        <v>0</v>
      </c>
      <c r="K61" s="25"/>
      <c r="N61" s="4" t="s">
        <v>72</v>
      </c>
    </row>
    <row r="62" spans="1:14" ht="15">
      <c r="A62" s="58" t="s">
        <v>73</v>
      </c>
      <c r="B62" s="71">
        <v>3419</v>
      </c>
      <c r="C62" s="72">
        <v>2132</v>
      </c>
      <c r="D62" s="24">
        <v>20000</v>
      </c>
      <c r="E62" s="25">
        <v>22500</v>
      </c>
      <c r="F62" s="24">
        <v>20000</v>
      </c>
      <c r="G62" s="25">
        <v>10600</v>
      </c>
      <c r="H62" s="24">
        <v>20000</v>
      </c>
      <c r="I62" s="25">
        <v>1600</v>
      </c>
      <c r="J62" s="24">
        <v>20000</v>
      </c>
      <c r="K62" s="25"/>
      <c r="N62" s="4" t="s">
        <v>74</v>
      </c>
    </row>
    <row r="63" spans="1:11" ht="15">
      <c r="A63" s="73" t="s">
        <v>75</v>
      </c>
      <c r="B63" s="74"/>
      <c r="C63" s="75"/>
      <c r="D63" s="69">
        <f aca="true" t="shared" si="10" ref="D63:K63">D62+D61</f>
        <v>40000</v>
      </c>
      <c r="E63" s="70">
        <f t="shared" si="10"/>
        <v>42500</v>
      </c>
      <c r="F63" s="69">
        <f t="shared" si="10"/>
        <v>40000</v>
      </c>
      <c r="G63" s="70">
        <f t="shared" si="10"/>
        <v>10600</v>
      </c>
      <c r="H63" s="69">
        <f t="shared" si="10"/>
        <v>20000</v>
      </c>
      <c r="I63" s="70">
        <f t="shared" si="10"/>
        <v>1600</v>
      </c>
      <c r="J63" s="69">
        <f t="shared" si="10"/>
        <v>20000</v>
      </c>
      <c r="K63" s="70">
        <f t="shared" si="10"/>
        <v>0</v>
      </c>
    </row>
    <row r="64" spans="1:11" ht="15">
      <c r="A64" s="76" t="s">
        <v>71</v>
      </c>
      <c r="B64" s="44"/>
      <c r="C64" s="45"/>
      <c r="D64" s="46">
        <f aca="true" t="shared" si="11" ref="D64:K64">D63+D60</f>
        <v>73000</v>
      </c>
      <c r="E64" s="47">
        <f t="shared" si="11"/>
        <v>55960</v>
      </c>
      <c r="F64" s="46">
        <f t="shared" si="11"/>
        <v>55000</v>
      </c>
      <c r="G64" s="47">
        <f t="shared" si="11"/>
        <v>30800</v>
      </c>
      <c r="H64" s="46">
        <f t="shared" si="11"/>
        <v>40000</v>
      </c>
      <c r="I64" s="47">
        <f>I63+I60</f>
        <v>390031</v>
      </c>
      <c r="J64" s="46">
        <f>J63+J60</f>
        <v>40000</v>
      </c>
      <c r="K64" s="47">
        <f t="shared" si="11"/>
        <v>0</v>
      </c>
    </row>
    <row r="65" spans="1:11" ht="15">
      <c r="A65" s="49" t="s">
        <v>59</v>
      </c>
      <c r="B65" s="50"/>
      <c r="C65" s="51"/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/>
    </row>
    <row r="66" spans="1:11" ht="15">
      <c r="A66" s="43" t="s">
        <v>76</v>
      </c>
      <c r="B66" s="44"/>
      <c r="C66" s="45"/>
      <c r="D66" s="77">
        <v>0</v>
      </c>
      <c r="E66" s="47">
        <f>E65</f>
        <v>0</v>
      </c>
      <c r="F66" s="77">
        <v>0</v>
      </c>
      <c r="G66" s="47">
        <f>G65</f>
        <v>0</v>
      </c>
      <c r="H66" s="77">
        <v>0</v>
      </c>
      <c r="I66" s="47">
        <f>I65</f>
        <v>0</v>
      </c>
      <c r="J66" s="46">
        <f>J65</f>
        <v>0</v>
      </c>
      <c r="K66" s="47">
        <f>K65</f>
        <v>0</v>
      </c>
    </row>
    <row r="67" spans="1:14" ht="15">
      <c r="A67" s="17" t="s">
        <v>58</v>
      </c>
      <c r="B67" s="36">
        <v>3612</v>
      </c>
      <c r="C67" s="19">
        <v>2111</v>
      </c>
      <c r="D67" s="24">
        <v>0</v>
      </c>
      <c r="E67" s="25">
        <v>92686</v>
      </c>
      <c r="F67" s="24">
        <v>90000</v>
      </c>
      <c r="G67" s="25">
        <v>91703</v>
      </c>
      <c r="H67" s="24">
        <v>90000</v>
      </c>
      <c r="I67" s="25">
        <v>92691</v>
      </c>
      <c r="J67" s="24">
        <v>90000</v>
      </c>
      <c r="K67" s="25"/>
      <c r="N67" s="4" t="s">
        <v>77</v>
      </c>
    </row>
    <row r="68" spans="1:11" ht="15">
      <c r="A68" s="17" t="s">
        <v>50</v>
      </c>
      <c r="B68" s="36">
        <v>3612</v>
      </c>
      <c r="C68" s="19">
        <v>2132</v>
      </c>
      <c r="D68" s="24">
        <v>460000</v>
      </c>
      <c r="E68" s="25">
        <v>481998</v>
      </c>
      <c r="F68" s="24">
        <v>460000</v>
      </c>
      <c r="G68" s="25">
        <v>468792</v>
      </c>
      <c r="H68" s="24">
        <v>460000</v>
      </c>
      <c r="I68" s="25">
        <v>444574</v>
      </c>
      <c r="J68" s="24">
        <v>440000</v>
      </c>
      <c r="K68" s="25"/>
    </row>
    <row r="69" spans="1:11" ht="15">
      <c r="A69" s="17" t="s">
        <v>78</v>
      </c>
      <c r="B69" s="36">
        <v>3612</v>
      </c>
      <c r="C69" s="19">
        <v>3112</v>
      </c>
      <c r="D69" s="24">
        <v>0</v>
      </c>
      <c r="E69" s="25">
        <v>1045003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  <c r="K69" s="25"/>
    </row>
    <row r="70" spans="1:11" ht="15">
      <c r="A70" s="43" t="s">
        <v>79</v>
      </c>
      <c r="B70" s="44"/>
      <c r="C70" s="45"/>
      <c r="D70" s="46">
        <f aca="true" t="shared" si="12" ref="D70:K70">D67+D68+D69</f>
        <v>460000</v>
      </c>
      <c r="E70" s="47">
        <f t="shared" si="12"/>
        <v>1619687</v>
      </c>
      <c r="F70" s="46">
        <f t="shared" si="12"/>
        <v>550000</v>
      </c>
      <c r="G70" s="47">
        <f t="shared" si="12"/>
        <v>560495</v>
      </c>
      <c r="H70" s="46">
        <f t="shared" si="12"/>
        <v>550000</v>
      </c>
      <c r="I70" s="47">
        <f>I67+I68+I69</f>
        <v>537265</v>
      </c>
      <c r="J70" s="46">
        <f>J67+J68+J69</f>
        <v>530000</v>
      </c>
      <c r="K70" s="47">
        <f t="shared" si="12"/>
        <v>0</v>
      </c>
    </row>
    <row r="71" spans="1:11" ht="15">
      <c r="A71" s="66" t="s">
        <v>80</v>
      </c>
      <c r="B71" s="67">
        <v>3631</v>
      </c>
      <c r="C71" s="68">
        <v>2119</v>
      </c>
      <c r="D71" s="69">
        <v>0</v>
      </c>
      <c r="E71" s="70">
        <v>0</v>
      </c>
      <c r="F71" s="69">
        <v>0</v>
      </c>
      <c r="G71" s="70">
        <v>0</v>
      </c>
      <c r="H71" s="69">
        <v>0</v>
      </c>
      <c r="I71" s="70">
        <v>14710</v>
      </c>
      <c r="J71" s="69">
        <v>14000</v>
      </c>
      <c r="K71" s="70"/>
    </row>
    <row r="72" spans="1:11" ht="15">
      <c r="A72" s="17" t="s">
        <v>81</v>
      </c>
      <c r="B72" s="36">
        <v>3632</v>
      </c>
      <c r="C72" s="19">
        <v>2111</v>
      </c>
      <c r="D72" s="24">
        <v>15000</v>
      </c>
      <c r="E72" s="25">
        <v>14000</v>
      </c>
      <c r="F72" s="24">
        <v>14000</v>
      </c>
      <c r="G72" s="25">
        <v>41200</v>
      </c>
      <c r="H72" s="24">
        <v>14000</v>
      </c>
      <c r="I72" s="25">
        <v>15200</v>
      </c>
      <c r="J72" s="24">
        <v>14000</v>
      </c>
      <c r="K72" s="25"/>
    </row>
    <row r="73" spans="1:11" ht="15">
      <c r="A73" s="17" t="s">
        <v>59</v>
      </c>
      <c r="B73" s="36">
        <v>3632</v>
      </c>
      <c r="C73" s="19">
        <v>2324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/>
    </row>
    <row r="74" spans="1:11" ht="15">
      <c r="A74" s="66" t="s">
        <v>82</v>
      </c>
      <c r="B74" s="67"/>
      <c r="C74" s="68"/>
      <c r="D74" s="69">
        <f>D72+D73</f>
        <v>15000</v>
      </c>
      <c r="E74" s="70">
        <f>E73+E72</f>
        <v>14000</v>
      </c>
      <c r="F74" s="69">
        <f>F72+F73</f>
        <v>14000</v>
      </c>
      <c r="G74" s="70">
        <f>G73+G72</f>
        <v>41200</v>
      </c>
      <c r="H74" s="69">
        <f>H72+H73</f>
        <v>14000</v>
      </c>
      <c r="I74" s="70">
        <f>I73+I72</f>
        <v>15200</v>
      </c>
      <c r="J74" s="69">
        <f>J72+J73</f>
        <v>14000</v>
      </c>
      <c r="K74" s="70">
        <f>K73+K72</f>
        <v>0</v>
      </c>
    </row>
    <row r="75" spans="1:14" ht="15">
      <c r="A75" s="17" t="s">
        <v>58</v>
      </c>
      <c r="B75" s="36">
        <v>3639</v>
      </c>
      <c r="C75" s="19">
        <v>2111</v>
      </c>
      <c r="D75" s="24">
        <v>500</v>
      </c>
      <c r="E75" s="25">
        <v>800</v>
      </c>
      <c r="F75" s="24">
        <v>500</v>
      </c>
      <c r="G75" s="25">
        <v>400</v>
      </c>
      <c r="H75" s="24">
        <v>0</v>
      </c>
      <c r="I75" s="25">
        <v>750</v>
      </c>
      <c r="J75" s="24">
        <v>750</v>
      </c>
      <c r="K75" s="25"/>
      <c r="N75" s="5" t="s">
        <v>83</v>
      </c>
    </row>
    <row r="76" spans="1:14" ht="15">
      <c r="A76" s="17" t="s">
        <v>50</v>
      </c>
      <c r="B76" s="36">
        <v>3639</v>
      </c>
      <c r="C76" s="19">
        <v>2132</v>
      </c>
      <c r="D76" s="24">
        <v>60000</v>
      </c>
      <c r="E76" s="25">
        <v>59424</v>
      </c>
      <c r="F76" s="24">
        <v>60000</v>
      </c>
      <c r="G76" s="25">
        <v>59424</v>
      </c>
      <c r="H76" s="24">
        <v>60000</v>
      </c>
      <c r="I76" s="25">
        <v>56924</v>
      </c>
      <c r="J76" s="24">
        <v>50000</v>
      </c>
      <c r="K76" s="25"/>
      <c r="N76" s="5" t="s">
        <v>84</v>
      </c>
    </row>
    <row r="77" spans="1:11" ht="15">
      <c r="A77" s="17" t="s">
        <v>53</v>
      </c>
      <c r="B77" s="36">
        <v>3639</v>
      </c>
      <c r="C77" s="19">
        <v>2310</v>
      </c>
      <c r="D77" s="24">
        <v>0</v>
      </c>
      <c r="E77" s="25">
        <v>750</v>
      </c>
      <c r="F77" s="24">
        <v>0</v>
      </c>
      <c r="G77" s="25">
        <v>100</v>
      </c>
      <c r="H77" s="24">
        <v>1500</v>
      </c>
      <c r="I77" s="25">
        <v>6900</v>
      </c>
      <c r="J77" s="24">
        <v>6000</v>
      </c>
      <c r="K77" s="25"/>
    </row>
    <row r="78" spans="1:11" ht="15">
      <c r="A78" s="66" t="s">
        <v>85</v>
      </c>
      <c r="B78" s="67"/>
      <c r="C78" s="68"/>
      <c r="D78" s="69">
        <f>D75+D76</f>
        <v>60500</v>
      </c>
      <c r="E78" s="70">
        <f>SUM(E75:E77)</f>
        <v>60974</v>
      </c>
      <c r="F78" s="69">
        <f>F75+F76+F77</f>
        <v>60500</v>
      </c>
      <c r="G78" s="70">
        <f>SUM(G75:G77)</f>
        <v>59924</v>
      </c>
      <c r="H78" s="69">
        <f>H75+H76+H77</f>
        <v>61500</v>
      </c>
      <c r="I78" s="70">
        <f>SUM(I75:I77)</f>
        <v>64574</v>
      </c>
      <c r="J78" s="69">
        <f>J75+J76+J77</f>
        <v>56750</v>
      </c>
      <c r="K78" s="70">
        <f>SUM(K75:K77)</f>
        <v>0</v>
      </c>
    </row>
    <row r="79" spans="1:11" ht="15">
      <c r="A79" s="43" t="s">
        <v>85</v>
      </c>
      <c r="B79" s="44"/>
      <c r="C79" s="45"/>
      <c r="D79" s="46">
        <f>D78+D74</f>
        <v>75500</v>
      </c>
      <c r="E79" s="47">
        <f>E78+E74</f>
        <v>74974</v>
      </c>
      <c r="F79" s="46">
        <f>F78+F74</f>
        <v>74500</v>
      </c>
      <c r="G79" s="47">
        <f>G78+G74</f>
        <v>101124</v>
      </c>
      <c r="H79" s="46">
        <f>H78+H74</f>
        <v>75500</v>
      </c>
      <c r="I79" s="47">
        <f>I71+I78+I74</f>
        <v>94484</v>
      </c>
      <c r="J79" s="46">
        <f>J78+J74+J71</f>
        <v>84750</v>
      </c>
      <c r="K79" s="47">
        <f>K78+K74</f>
        <v>0</v>
      </c>
    </row>
    <row r="80" spans="1:14" ht="15">
      <c r="A80" s="49" t="s">
        <v>58</v>
      </c>
      <c r="B80" s="50">
        <v>3722</v>
      </c>
      <c r="C80" s="51">
        <v>2111</v>
      </c>
      <c r="D80" s="24">
        <v>80000</v>
      </c>
      <c r="E80" s="38">
        <v>47279</v>
      </c>
      <c r="F80" s="24">
        <v>80000</v>
      </c>
      <c r="G80" s="38">
        <v>51497</v>
      </c>
      <c r="H80" s="24">
        <v>50000</v>
      </c>
      <c r="I80" s="38">
        <v>17720</v>
      </c>
      <c r="J80" s="24">
        <v>17000</v>
      </c>
      <c r="K80" s="38"/>
      <c r="N80" s="5" t="s">
        <v>86</v>
      </c>
    </row>
    <row r="81" spans="1:14" ht="15">
      <c r="A81" s="17" t="s">
        <v>87</v>
      </c>
      <c r="B81" s="36">
        <v>3722</v>
      </c>
      <c r="C81" s="19">
        <v>2112</v>
      </c>
      <c r="D81" s="24">
        <v>0</v>
      </c>
      <c r="E81" s="25">
        <v>0</v>
      </c>
      <c r="F81" s="24">
        <v>0</v>
      </c>
      <c r="G81" s="25">
        <v>0</v>
      </c>
      <c r="H81" s="24">
        <v>0</v>
      </c>
      <c r="I81" s="25">
        <v>0</v>
      </c>
      <c r="J81" s="24">
        <v>0</v>
      </c>
      <c r="K81" s="25"/>
      <c r="N81" s="5" t="s">
        <v>88</v>
      </c>
    </row>
    <row r="82" spans="1:14" ht="15">
      <c r="A82" s="17" t="s">
        <v>89</v>
      </c>
      <c r="B82" s="36">
        <v>3722</v>
      </c>
      <c r="C82" s="19">
        <v>2324</v>
      </c>
      <c r="D82" s="24">
        <v>50000</v>
      </c>
      <c r="E82" s="25">
        <v>56539</v>
      </c>
      <c r="F82" s="24">
        <v>25000</v>
      </c>
      <c r="G82" s="25">
        <v>66133</v>
      </c>
      <c r="H82" s="24">
        <v>66000</v>
      </c>
      <c r="I82" s="25">
        <v>76452.5</v>
      </c>
      <c r="J82" s="24">
        <v>80000</v>
      </c>
      <c r="K82" s="25"/>
      <c r="N82" s="5" t="s">
        <v>90</v>
      </c>
    </row>
    <row r="83" spans="1:11" ht="15">
      <c r="A83" s="43" t="s">
        <v>91</v>
      </c>
      <c r="B83" s="44"/>
      <c r="C83" s="45"/>
      <c r="D83" s="46">
        <f aca="true" t="shared" si="13" ref="D83:K83">SUM(D80:D82)</f>
        <v>130000</v>
      </c>
      <c r="E83" s="47">
        <f t="shared" si="13"/>
        <v>103818</v>
      </c>
      <c r="F83" s="46">
        <f t="shared" si="13"/>
        <v>105000</v>
      </c>
      <c r="G83" s="47">
        <f t="shared" si="13"/>
        <v>117630</v>
      </c>
      <c r="H83" s="46">
        <f t="shared" si="13"/>
        <v>116000</v>
      </c>
      <c r="I83" s="47">
        <f t="shared" si="13"/>
        <v>94172.5</v>
      </c>
      <c r="J83" s="46">
        <f t="shared" si="13"/>
        <v>97000</v>
      </c>
      <c r="K83" s="47">
        <f t="shared" si="13"/>
        <v>0</v>
      </c>
    </row>
    <row r="84" spans="1:15" ht="15">
      <c r="A84" s="17" t="s">
        <v>59</v>
      </c>
      <c r="B84" s="36">
        <v>3741</v>
      </c>
      <c r="C84" s="19">
        <v>2324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/>
      <c r="O84" s="5" t="s">
        <v>92</v>
      </c>
    </row>
    <row r="85" spans="1:11" ht="15">
      <c r="A85" s="17" t="s">
        <v>69</v>
      </c>
      <c r="B85" s="36">
        <v>3745</v>
      </c>
      <c r="C85" s="19">
        <v>2329</v>
      </c>
      <c r="D85" s="24">
        <v>0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/>
    </row>
    <row r="86" spans="1:11" ht="15">
      <c r="A86" s="43" t="s">
        <v>93</v>
      </c>
      <c r="B86" s="44"/>
      <c r="C86" s="45"/>
      <c r="D86" s="46">
        <f aca="true" t="shared" si="14" ref="D86:K86">D84+D85</f>
        <v>0</v>
      </c>
      <c r="E86" s="47">
        <f t="shared" si="14"/>
        <v>0</v>
      </c>
      <c r="F86" s="46">
        <f t="shared" si="14"/>
        <v>0</v>
      </c>
      <c r="G86" s="47">
        <f t="shared" si="14"/>
        <v>0</v>
      </c>
      <c r="H86" s="46">
        <f t="shared" si="14"/>
        <v>0</v>
      </c>
      <c r="I86" s="47">
        <f t="shared" si="14"/>
        <v>0</v>
      </c>
      <c r="J86" s="46">
        <f t="shared" si="14"/>
        <v>0</v>
      </c>
      <c r="K86" s="47">
        <f t="shared" si="14"/>
        <v>0</v>
      </c>
    </row>
    <row r="87" spans="1:11" ht="15">
      <c r="A87" s="49" t="s">
        <v>69</v>
      </c>
      <c r="B87" s="50">
        <v>5512</v>
      </c>
      <c r="C87" s="51">
        <v>2329</v>
      </c>
      <c r="D87" s="24">
        <v>0</v>
      </c>
      <c r="E87" s="38">
        <v>0</v>
      </c>
      <c r="F87" s="24">
        <v>0</v>
      </c>
      <c r="G87" s="38">
        <v>0</v>
      </c>
      <c r="H87" s="24">
        <v>0</v>
      </c>
      <c r="I87" s="38">
        <v>0</v>
      </c>
      <c r="J87" s="24">
        <v>0</v>
      </c>
      <c r="K87" s="38"/>
    </row>
    <row r="88" spans="1:11" ht="15">
      <c r="A88" s="43" t="s">
        <v>94</v>
      </c>
      <c r="B88" s="44"/>
      <c r="C88" s="45"/>
      <c r="D88" s="46">
        <f aca="true" t="shared" si="15" ref="D88:K88">D87</f>
        <v>0</v>
      </c>
      <c r="E88" s="47">
        <f t="shared" si="15"/>
        <v>0</v>
      </c>
      <c r="F88" s="46">
        <f t="shared" si="15"/>
        <v>0</v>
      </c>
      <c r="G88" s="47">
        <f t="shared" si="15"/>
        <v>0</v>
      </c>
      <c r="H88" s="46">
        <f t="shared" si="15"/>
        <v>0</v>
      </c>
      <c r="I88" s="47">
        <f t="shared" si="15"/>
        <v>0</v>
      </c>
      <c r="J88" s="46">
        <f t="shared" si="15"/>
        <v>0</v>
      </c>
      <c r="K88" s="47">
        <f t="shared" si="15"/>
        <v>0</v>
      </c>
    </row>
    <row r="89" spans="1:14" ht="15">
      <c r="A89" s="17" t="s">
        <v>58</v>
      </c>
      <c r="B89" s="36">
        <v>6171</v>
      </c>
      <c r="C89" s="19">
        <v>2111</v>
      </c>
      <c r="D89" s="24">
        <v>100</v>
      </c>
      <c r="E89" s="25">
        <v>2371</v>
      </c>
      <c r="F89" s="24">
        <v>2000</v>
      </c>
      <c r="G89" s="25">
        <v>1853</v>
      </c>
      <c r="H89" s="24">
        <v>2000</v>
      </c>
      <c r="I89" s="25">
        <v>4795</v>
      </c>
      <c r="J89" s="24">
        <v>4000</v>
      </c>
      <c r="K89" s="25"/>
      <c r="N89" s="4" t="s">
        <v>95</v>
      </c>
    </row>
    <row r="90" spans="1:14" ht="15">
      <c r="A90" s="49" t="s">
        <v>87</v>
      </c>
      <c r="B90" s="50">
        <v>6171</v>
      </c>
      <c r="C90" s="51">
        <v>2132</v>
      </c>
      <c r="D90" s="24">
        <v>0</v>
      </c>
      <c r="E90" s="25">
        <v>0</v>
      </c>
      <c r="F90" s="24">
        <v>0</v>
      </c>
      <c r="G90" s="25">
        <v>7500</v>
      </c>
      <c r="H90" s="24">
        <v>5000</v>
      </c>
      <c r="I90" s="25">
        <v>5000</v>
      </c>
      <c r="J90" s="24">
        <v>5000</v>
      </c>
      <c r="K90" s="25"/>
      <c r="N90" s="4" t="s">
        <v>96</v>
      </c>
    </row>
    <row r="91" spans="1:11" ht="15">
      <c r="A91" s="49" t="s">
        <v>42</v>
      </c>
      <c r="B91" s="50">
        <v>6171</v>
      </c>
      <c r="C91" s="51">
        <v>2119</v>
      </c>
      <c r="D91" s="24">
        <v>0</v>
      </c>
      <c r="E91" s="25">
        <v>0</v>
      </c>
      <c r="F91" s="24">
        <v>0</v>
      </c>
      <c r="G91" s="25">
        <v>0</v>
      </c>
      <c r="H91" s="24">
        <v>0</v>
      </c>
      <c r="I91" s="25">
        <v>0</v>
      </c>
      <c r="J91" s="24">
        <v>0</v>
      </c>
      <c r="K91" s="25"/>
    </row>
    <row r="92" spans="1:11" ht="15">
      <c r="A92" s="17" t="s">
        <v>97</v>
      </c>
      <c r="B92" s="36">
        <v>6171</v>
      </c>
      <c r="C92" s="19">
        <v>3113</v>
      </c>
      <c r="D92" s="24">
        <v>0</v>
      </c>
      <c r="E92" s="25">
        <v>0</v>
      </c>
      <c r="F92" s="24">
        <v>0</v>
      </c>
      <c r="G92" s="25">
        <v>0</v>
      </c>
      <c r="H92" s="24">
        <v>0</v>
      </c>
      <c r="I92" s="25">
        <v>0</v>
      </c>
      <c r="J92" s="24">
        <v>0</v>
      </c>
      <c r="K92" s="25"/>
    </row>
    <row r="93" spans="1:11" ht="15">
      <c r="A93" s="17" t="s">
        <v>98</v>
      </c>
      <c r="B93" s="36">
        <v>6171</v>
      </c>
      <c r="C93" s="19">
        <v>2324</v>
      </c>
      <c r="D93" s="24">
        <v>0</v>
      </c>
      <c r="E93" s="25">
        <v>0</v>
      </c>
      <c r="F93" s="24">
        <v>0</v>
      </c>
      <c r="G93" s="25">
        <v>1679.15</v>
      </c>
      <c r="H93" s="24">
        <v>0</v>
      </c>
      <c r="I93" s="25">
        <v>5244.56</v>
      </c>
      <c r="J93" s="24">
        <v>0</v>
      </c>
      <c r="K93" s="25"/>
    </row>
    <row r="94" spans="1:11" ht="15">
      <c r="A94" s="43" t="s">
        <v>99</v>
      </c>
      <c r="B94" s="44"/>
      <c r="C94" s="45"/>
      <c r="D94" s="46">
        <f>D89+D90+D92+D91</f>
        <v>100</v>
      </c>
      <c r="E94" s="47">
        <f aca="true" t="shared" si="16" ref="E94:K94">SUM(E89:E93)</f>
        <v>2371</v>
      </c>
      <c r="F94" s="46">
        <f t="shared" si="16"/>
        <v>2000</v>
      </c>
      <c r="G94" s="47">
        <f t="shared" si="16"/>
        <v>11032.15</v>
      </c>
      <c r="H94" s="46">
        <f t="shared" si="16"/>
        <v>7000</v>
      </c>
      <c r="I94" s="47">
        <f>SUM(I89:I93)</f>
        <v>15039.560000000001</v>
      </c>
      <c r="J94" s="46">
        <f>SUM(J89:J93)</f>
        <v>9000</v>
      </c>
      <c r="K94" s="47">
        <f t="shared" si="16"/>
        <v>0</v>
      </c>
    </row>
    <row r="95" spans="1:11" ht="15">
      <c r="A95" s="17" t="s">
        <v>100</v>
      </c>
      <c r="B95" s="36">
        <v>6310</v>
      </c>
      <c r="C95" s="19">
        <v>2141</v>
      </c>
      <c r="D95" s="24">
        <v>6000</v>
      </c>
      <c r="E95" s="25">
        <v>16963</v>
      </c>
      <c r="F95" s="24">
        <v>10000</v>
      </c>
      <c r="G95" s="25">
        <v>16026.82</v>
      </c>
      <c r="H95" s="24">
        <v>16000</v>
      </c>
      <c r="I95" s="25">
        <v>8592.87</v>
      </c>
      <c r="J95" s="24">
        <v>9000</v>
      </c>
      <c r="K95" s="25"/>
    </row>
    <row r="96" spans="1:11" ht="15">
      <c r="A96" s="17" t="s">
        <v>59</v>
      </c>
      <c r="B96" s="36">
        <v>6310</v>
      </c>
      <c r="C96" s="19">
        <v>2324</v>
      </c>
      <c r="D96" s="24">
        <v>0</v>
      </c>
      <c r="E96" s="25">
        <v>66</v>
      </c>
      <c r="F96" s="24">
        <v>0</v>
      </c>
      <c r="G96" s="25">
        <v>33.97</v>
      </c>
      <c r="H96" s="24">
        <v>0</v>
      </c>
      <c r="I96" s="25">
        <v>0</v>
      </c>
      <c r="J96" s="24">
        <v>0</v>
      </c>
      <c r="K96" s="25"/>
    </row>
    <row r="97" spans="1:11" ht="15">
      <c r="A97" s="43" t="s">
        <v>101</v>
      </c>
      <c r="B97" s="44"/>
      <c r="C97" s="45"/>
      <c r="D97" s="46">
        <f>D95</f>
        <v>6000</v>
      </c>
      <c r="E97" s="47">
        <f>E95+E96</f>
        <v>17029</v>
      </c>
      <c r="F97" s="46">
        <f>F96+F95</f>
        <v>10000</v>
      </c>
      <c r="G97" s="47">
        <f>G95+G96</f>
        <v>16060.789999999999</v>
      </c>
      <c r="H97" s="46">
        <f>H96+H95</f>
        <v>16000</v>
      </c>
      <c r="I97" s="47">
        <f>I95+I96</f>
        <v>8592.87</v>
      </c>
      <c r="J97" s="46">
        <f>J96+J95</f>
        <v>9000</v>
      </c>
      <c r="K97" s="47">
        <f>K95+K96</f>
        <v>0</v>
      </c>
    </row>
    <row r="98" spans="1:11" ht="15">
      <c r="A98" s="49" t="s">
        <v>70</v>
      </c>
      <c r="B98" s="50">
        <v>6320</v>
      </c>
      <c r="C98" s="51">
        <v>2322</v>
      </c>
      <c r="D98" s="53">
        <v>0</v>
      </c>
      <c r="E98" s="54">
        <v>12900</v>
      </c>
      <c r="F98" s="53">
        <v>0</v>
      </c>
      <c r="G98" s="54">
        <v>0</v>
      </c>
      <c r="H98" s="53">
        <v>0</v>
      </c>
      <c r="I98" s="54">
        <v>0</v>
      </c>
      <c r="J98" s="53">
        <v>0</v>
      </c>
      <c r="K98" s="54"/>
    </row>
    <row r="99" spans="1:11" ht="15">
      <c r="A99" s="43" t="s">
        <v>103</v>
      </c>
      <c r="B99" s="44"/>
      <c r="C99" s="45"/>
      <c r="D99" s="46">
        <f aca="true" t="shared" si="17" ref="D99:K99">D98</f>
        <v>0</v>
      </c>
      <c r="E99" s="47">
        <f t="shared" si="17"/>
        <v>12900</v>
      </c>
      <c r="F99" s="46">
        <f t="shared" si="17"/>
        <v>0</v>
      </c>
      <c r="G99" s="47">
        <f t="shared" si="17"/>
        <v>0</v>
      </c>
      <c r="H99" s="46">
        <f t="shared" si="17"/>
        <v>0</v>
      </c>
      <c r="I99" s="47">
        <f t="shared" si="17"/>
        <v>0</v>
      </c>
      <c r="J99" s="46">
        <f t="shared" si="17"/>
        <v>0</v>
      </c>
      <c r="K99" s="47">
        <f t="shared" si="17"/>
        <v>0</v>
      </c>
    </row>
    <row r="100" spans="1:11" ht="15">
      <c r="A100" s="49" t="s">
        <v>36</v>
      </c>
      <c r="B100" s="50">
        <v>6330</v>
      </c>
      <c r="C100" s="51">
        <v>4134</v>
      </c>
      <c r="D100" s="53">
        <v>0</v>
      </c>
      <c r="E100" s="54">
        <v>0</v>
      </c>
      <c r="F100" s="53">
        <v>0</v>
      </c>
      <c r="G100" s="54">
        <v>0</v>
      </c>
      <c r="H100" s="53">
        <v>0</v>
      </c>
      <c r="I100" s="38">
        <v>3000000</v>
      </c>
      <c r="J100" s="53">
        <v>0</v>
      </c>
      <c r="K100" s="54"/>
    </row>
    <row r="101" spans="1:11" ht="15">
      <c r="A101" s="235" t="s">
        <v>102</v>
      </c>
      <c r="B101" s="236"/>
      <c r="C101" s="237"/>
      <c r="D101" s="238">
        <f aca="true" t="shared" si="18" ref="D101:K101">D100</f>
        <v>0</v>
      </c>
      <c r="E101" s="239">
        <f t="shared" si="18"/>
        <v>0</v>
      </c>
      <c r="F101" s="238">
        <f t="shared" si="18"/>
        <v>0</v>
      </c>
      <c r="G101" s="239">
        <f t="shared" si="18"/>
        <v>0</v>
      </c>
      <c r="H101" s="238">
        <f t="shared" si="18"/>
        <v>0</v>
      </c>
      <c r="I101" s="239">
        <f t="shared" si="18"/>
        <v>3000000</v>
      </c>
      <c r="J101" s="238">
        <f t="shared" si="18"/>
        <v>0</v>
      </c>
      <c r="K101" s="239">
        <f t="shared" si="18"/>
        <v>0</v>
      </c>
    </row>
    <row r="102" spans="1:11" ht="15">
      <c r="A102" s="17" t="s">
        <v>104</v>
      </c>
      <c r="B102" s="36">
        <v>6402</v>
      </c>
      <c r="C102" s="19">
        <v>2227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/>
    </row>
    <row r="103" spans="1:11" ht="15">
      <c r="A103" s="43" t="s">
        <v>105</v>
      </c>
      <c r="B103" s="44">
        <v>6402</v>
      </c>
      <c r="C103" s="45">
        <v>2227</v>
      </c>
      <c r="D103" s="78">
        <f aca="true" t="shared" si="19" ref="D103:K103">D102</f>
        <v>0</v>
      </c>
      <c r="E103" s="79">
        <f t="shared" si="19"/>
        <v>0</v>
      </c>
      <c r="F103" s="78">
        <f t="shared" si="19"/>
        <v>0</v>
      </c>
      <c r="G103" s="79">
        <f t="shared" si="19"/>
        <v>0</v>
      </c>
      <c r="H103" s="78">
        <f t="shared" si="19"/>
        <v>0</v>
      </c>
      <c r="I103" s="79">
        <f t="shared" si="19"/>
        <v>0</v>
      </c>
      <c r="J103" s="78">
        <f t="shared" si="19"/>
        <v>0</v>
      </c>
      <c r="K103" s="79">
        <f t="shared" si="19"/>
        <v>0</v>
      </c>
    </row>
    <row r="104" spans="1:15" s="85" customFormat="1" ht="6" customHeight="1">
      <c r="A104" s="52"/>
      <c r="B104" s="80"/>
      <c r="C104" s="37"/>
      <c r="D104" s="81"/>
      <c r="E104" s="82"/>
      <c r="F104" s="81"/>
      <c r="G104" s="82"/>
      <c r="H104" s="81"/>
      <c r="I104" s="82"/>
      <c r="J104" s="81"/>
      <c r="K104" s="82"/>
      <c r="L104" s="83"/>
      <c r="M104" s="83"/>
      <c r="N104" s="83"/>
      <c r="O104" s="84"/>
    </row>
    <row r="105" spans="1:11" ht="15.75">
      <c r="A105" s="30" t="s">
        <v>106</v>
      </c>
      <c r="B105" s="86"/>
      <c r="C105" s="87"/>
      <c r="D105" s="88">
        <f>D103+D97+D94+D88+D86+D83+D79+D70+D66+D54+D42+D39+D37+D33+D56+D64+D99+D49+D47+D44</f>
        <v>13764000</v>
      </c>
      <c r="E105" s="89">
        <f>E103+E97+E94+E88+E86+E83+E78+E70+E66+E60+E54+E42+E39+E37+E33+E44</f>
        <v>17213393</v>
      </c>
      <c r="F105" s="88">
        <f>F103+F97+F94+F88+F86+F83+F79+F70+F66+F54+F42+F39+F37+F33+F56+F64+F99+F49+F47+F44</f>
        <v>14851500</v>
      </c>
      <c r="G105" s="89">
        <f>G103+G97+G94+G88+G86+G83+G79+G70+G66+G64+G54+G42+G39+G37+G33+G44+G56</f>
        <v>16577980.9</v>
      </c>
      <c r="H105" s="88">
        <f>H103+H97+H94+H88+H86+H83+H79+H70+H66+H54+H42+H39+H37+H33+H56+H64+H99+H49+H47+H44</f>
        <v>15848500</v>
      </c>
      <c r="I105" s="89">
        <f>I103+I99+I101+I97+I94+I88+I86+I83+I79+I70+I66+I64+I56+I54+I49+I47+I44+I42+I39+I37+I33</f>
        <v>28497240.59</v>
      </c>
      <c r="J105" s="88">
        <f>J103+J97+J94+J88+J86+J83+J79+J70+J66+J54+J42+J39+J37+J33+J56+J64+J99+J49+J47+J44+J101</f>
        <v>16201250</v>
      </c>
      <c r="K105" s="89">
        <f>K103+K97+K94+K88+K86+K83+K78+K70+K66+K60+K54+K42+K39+K37+K33</f>
        <v>0</v>
      </c>
    </row>
    <row r="106" spans="5:11" ht="15">
      <c r="E106" s="90">
        <f>E105-D105</f>
        <v>3449393</v>
      </c>
      <c r="G106" s="90">
        <f>G105-F105</f>
        <v>1726480.9000000004</v>
      </c>
      <c r="I106" s="90">
        <f>I105-H105</f>
        <v>12648740.59</v>
      </c>
      <c r="K106" s="90">
        <f>K105-J105</f>
        <v>-16201250</v>
      </c>
    </row>
    <row r="107" spans="4:10" ht="15">
      <c r="D107" s="92"/>
      <c r="F107" s="92"/>
      <c r="H107" s="92"/>
      <c r="I107" s="90"/>
      <c r="J107" s="92"/>
    </row>
    <row r="108" spans="5:7" ht="15">
      <c r="E108" s="90"/>
      <c r="G108" s="90"/>
    </row>
    <row r="110" spans="4:10" ht="15">
      <c r="D110" s="93"/>
      <c r="F110" s="93"/>
      <c r="H110" s="93"/>
      <c r="I110" s="3">
        <v>28511950.02</v>
      </c>
      <c r="J110" s="93"/>
    </row>
    <row r="111" spans="4:10" ht="15">
      <c r="D111" s="93"/>
      <c r="F111" s="93"/>
      <c r="H111" s="93"/>
      <c r="I111" s="3">
        <v>28497240.59</v>
      </c>
      <c r="J111" s="93"/>
    </row>
    <row r="112" ht="15">
      <c r="I112" s="3">
        <f>I110-I111</f>
        <v>14709.429999999702</v>
      </c>
    </row>
  </sheetData>
  <sheetProtection selectLockedCells="1" selectUnlockedCells="1"/>
  <mergeCells count="4">
    <mergeCell ref="D1:E1"/>
    <mergeCell ref="F1:G1"/>
    <mergeCell ref="H1:I1"/>
    <mergeCell ref="J1:K1"/>
  </mergeCells>
  <printOptions/>
  <pageMargins left="0.31527777777777777" right="0.31527777777777777" top="0.31527777777777777" bottom="0.31527777777777777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2"/>
  <sheetViews>
    <sheetView tabSelected="1" zoomScale="90" zoomScaleNormal="90" zoomScalePageLayoutView="0" workbookViewId="0" topLeftCell="A1">
      <pane xSplit="4" ySplit="3" topLeftCell="E265" activePane="bottomRight" state="frozen"/>
      <selection pane="topLeft" activeCell="A1" sqref="A1"/>
      <selection pane="topRight" activeCell="E1" sqref="E1"/>
      <selection pane="bottomLeft" activeCell="A273" sqref="A273"/>
      <selection pane="bottomRight" activeCell="H299" sqref="H299"/>
    </sheetView>
  </sheetViews>
  <sheetFormatPr defaultColWidth="9.140625" defaultRowHeight="15"/>
  <cols>
    <col min="1" max="1" width="45.00390625" style="0" customWidth="1"/>
    <col min="2" max="2" width="15.00390625" style="0" customWidth="1"/>
    <col min="3" max="3" width="7.7109375" style="94" customWidth="1"/>
    <col min="4" max="4" width="9.28125" style="94" customWidth="1"/>
    <col min="5" max="5" width="12.7109375" style="2" customWidth="1"/>
    <col min="6" max="6" width="12.7109375" style="3" customWidth="1"/>
    <col min="7" max="7" width="12.7109375" style="2" customWidth="1"/>
    <col min="8" max="8" width="12.7109375" style="3" customWidth="1"/>
    <col min="9" max="9" width="12.7109375" style="2" customWidth="1"/>
    <col min="10" max="10" width="12.7109375" style="91" customWidth="1"/>
    <col min="11" max="11" width="12.7109375" style="2" customWidth="1"/>
    <col min="12" max="12" width="12.7109375" style="3" customWidth="1"/>
    <col min="13" max="13" width="21.00390625" style="4" customWidth="1"/>
    <col min="14" max="14" width="18.7109375" style="4" customWidth="1"/>
    <col min="15" max="16" width="18.7109375" style="14" customWidth="1"/>
  </cols>
  <sheetData>
    <row r="1" spans="1:13" ht="23.25" customHeight="1">
      <c r="A1" s="95" t="s">
        <v>107</v>
      </c>
      <c r="E1" s="241">
        <v>2013</v>
      </c>
      <c r="F1" s="241"/>
      <c r="G1" s="241">
        <v>2014</v>
      </c>
      <c r="H1" s="241"/>
      <c r="I1" s="241">
        <v>2015</v>
      </c>
      <c r="J1" s="241"/>
      <c r="K1" s="241">
        <v>2016</v>
      </c>
      <c r="L1" s="241"/>
      <c r="M1" s="8" t="s">
        <v>1</v>
      </c>
    </row>
    <row r="2" spans="3:16" ht="15">
      <c r="C2" s="96" t="s">
        <v>2</v>
      </c>
      <c r="D2" s="97" t="s">
        <v>3</v>
      </c>
      <c r="E2" s="98" t="s">
        <v>4</v>
      </c>
      <c r="F2" s="99" t="s">
        <v>5</v>
      </c>
      <c r="G2" s="98" t="s">
        <v>4</v>
      </c>
      <c r="H2" s="99" t="s">
        <v>5</v>
      </c>
      <c r="I2" s="98" t="s">
        <v>4</v>
      </c>
      <c r="J2" s="100" t="s">
        <v>5</v>
      </c>
      <c r="K2" s="98" t="s">
        <v>4</v>
      </c>
      <c r="L2" s="99" t="s">
        <v>5</v>
      </c>
      <c r="M2" s="14">
        <v>2016</v>
      </c>
      <c r="N2" s="14">
        <v>2015</v>
      </c>
      <c r="O2" s="14">
        <v>2014</v>
      </c>
      <c r="P2" s="14">
        <v>2013</v>
      </c>
    </row>
    <row r="3" spans="5:12" ht="5.25" customHeight="1">
      <c r="E3" s="15"/>
      <c r="F3" s="16"/>
      <c r="G3" s="15"/>
      <c r="H3" s="16"/>
      <c r="I3" s="15"/>
      <c r="J3" s="101"/>
      <c r="K3" s="15"/>
      <c r="L3" s="16"/>
    </row>
    <row r="4" spans="1:15" ht="15" customHeight="1">
      <c r="A4" s="102" t="s">
        <v>108</v>
      </c>
      <c r="B4" s="103"/>
      <c r="C4" s="36">
        <v>1012</v>
      </c>
      <c r="D4" s="104">
        <v>5164</v>
      </c>
      <c r="E4" s="105">
        <v>300</v>
      </c>
      <c r="F4" s="106">
        <v>249</v>
      </c>
      <c r="G4" s="20">
        <v>1000</v>
      </c>
      <c r="H4" s="21">
        <v>1000</v>
      </c>
      <c r="I4" s="20">
        <v>1000</v>
      </c>
      <c r="J4" s="21">
        <v>1000</v>
      </c>
      <c r="K4" s="20">
        <v>1000</v>
      </c>
      <c r="L4" s="106"/>
      <c r="N4" s="4" t="s">
        <v>109</v>
      </c>
      <c r="O4" s="14" t="s">
        <v>110</v>
      </c>
    </row>
    <row r="5" spans="1:14" ht="15">
      <c r="A5" s="17" t="s">
        <v>111</v>
      </c>
      <c r="B5" s="17"/>
      <c r="C5" s="36">
        <v>1012</v>
      </c>
      <c r="D5" s="104">
        <v>5169</v>
      </c>
      <c r="E5" s="24">
        <v>12000</v>
      </c>
      <c r="F5" s="25">
        <v>32017</v>
      </c>
      <c r="G5" s="24">
        <v>20000</v>
      </c>
      <c r="H5" s="25">
        <v>8827</v>
      </c>
      <c r="I5" s="24">
        <v>20000</v>
      </c>
      <c r="J5" s="25">
        <v>36857</v>
      </c>
      <c r="K5" s="24">
        <v>40000</v>
      </c>
      <c r="L5" s="25"/>
      <c r="N5" s="4" t="s">
        <v>112</v>
      </c>
    </row>
    <row r="6" spans="1:12" ht="15">
      <c r="A6" s="17" t="s">
        <v>113</v>
      </c>
      <c r="B6" s="17"/>
      <c r="C6" s="36">
        <v>1012</v>
      </c>
      <c r="D6" s="104">
        <v>5361</v>
      </c>
      <c r="E6" s="24">
        <v>1000</v>
      </c>
      <c r="F6" s="25">
        <v>1000</v>
      </c>
      <c r="G6" s="24">
        <v>1000</v>
      </c>
      <c r="H6" s="25">
        <v>1000</v>
      </c>
      <c r="I6" s="24">
        <v>0</v>
      </c>
      <c r="J6" s="25">
        <v>0</v>
      </c>
      <c r="K6" s="24">
        <v>0</v>
      </c>
      <c r="L6" s="25"/>
    </row>
    <row r="7" spans="1:16" ht="15">
      <c r="A7" s="17" t="s">
        <v>114</v>
      </c>
      <c r="B7" s="17"/>
      <c r="C7" s="36">
        <v>1012</v>
      </c>
      <c r="D7" s="104">
        <v>6130</v>
      </c>
      <c r="E7" s="24">
        <v>30000</v>
      </c>
      <c r="F7" s="25">
        <v>0</v>
      </c>
      <c r="G7" s="24">
        <v>20000</v>
      </c>
      <c r="H7" s="25">
        <v>12600</v>
      </c>
      <c r="I7" s="24">
        <v>25000</v>
      </c>
      <c r="J7" s="25">
        <v>39400</v>
      </c>
      <c r="K7" s="24">
        <v>400000</v>
      </c>
      <c r="L7" s="25"/>
      <c r="M7" s="4" t="s">
        <v>337</v>
      </c>
      <c r="P7" s="14" t="s">
        <v>115</v>
      </c>
    </row>
    <row r="8" spans="1:12" ht="15">
      <c r="A8" s="17" t="s">
        <v>116</v>
      </c>
      <c r="B8" s="17"/>
      <c r="C8" s="36">
        <v>1012</v>
      </c>
      <c r="D8" s="104">
        <v>5909</v>
      </c>
      <c r="E8" s="24">
        <v>0</v>
      </c>
      <c r="F8" s="25"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/>
    </row>
    <row r="9" spans="1:12" ht="15">
      <c r="A9" s="107" t="s">
        <v>117</v>
      </c>
      <c r="B9" s="108"/>
      <c r="C9" s="109"/>
      <c r="D9" s="110"/>
      <c r="E9" s="111">
        <f aca="true" t="shared" si="0" ref="E9:L9">SUM(E4:E8)</f>
        <v>43300</v>
      </c>
      <c r="F9" s="112">
        <f t="shared" si="0"/>
        <v>33266</v>
      </c>
      <c r="G9" s="111">
        <f t="shared" si="0"/>
        <v>42000</v>
      </c>
      <c r="H9" s="112">
        <f t="shared" si="0"/>
        <v>23427</v>
      </c>
      <c r="I9" s="111">
        <f t="shared" si="0"/>
        <v>46000</v>
      </c>
      <c r="J9" s="112">
        <f>SUM(J4:J8)</f>
        <v>77257</v>
      </c>
      <c r="K9" s="111">
        <f>SUM(K4:K8)</f>
        <v>441000</v>
      </c>
      <c r="L9" s="112">
        <f t="shared" si="0"/>
        <v>0</v>
      </c>
    </row>
    <row r="10" spans="1:12" ht="15">
      <c r="A10" s="17" t="s">
        <v>118</v>
      </c>
      <c r="B10" s="17"/>
      <c r="C10" s="36">
        <v>1031</v>
      </c>
      <c r="D10" s="104">
        <v>5169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/>
    </row>
    <row r="11" spans="1:12" ht="15">
      <c r="A11" s="107" t="s">
        <v>49</v>
      </c>
      <c r="B11" s="108"/>
      <c r="C11" s="109"/>
      <c r="D11" s="110"/>
      <c r="E11" s="111">
        <f aca="true" t="shared" si="1" ref="E11:L11">E10</f>
        <v>0</v>
      </c>
      <c r="F11" s="112">
        <f t="shared" si="1"/>
        <v>0</v>
      </c>
      <c r="G11" s="111">
        <f t="shared" si="1"/>
        <v>0</v>
      </c>
      <c r="H11" s="112">
        <f t="shared" si="1"/>
        <v>0</v>
      </c>
      <c r="I11" s="111">
        <f t="shared" si="1"/>
        <v>0</v>
      </c>
      <c r="J11" s="112">
        <f>J10</f>
        <v>0</v>
      </c>
      <c r="K11" s="111">
        <f>K10</f>
        <v>0</v>
      </c>
      <c r="L11" s="112">
        <f t="shared" si="1"/>
        <v>0</v>
      </c>
    </row>
    <row r="12" spans="1:12" ht="15">
      <c r="A12" s="17" t="s">
        <v>111</v>
      </c>
      <c r="B12" s="17"/>
      <c r="C12" s="36">
        <v>2142</v>
      </c>
      <c r="D12" s="104">
        <v>5169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/>
    </row>
    <row r="13" spans="1:12" ht="15">
      <c r="A13" s="107" t="s">
        <v>54</v>
      </c>
      <c r="B13" s="108"/>
      <c r="C13" s="109"/>
      <c r="D13" s="110"/>
      <c r="E13" s="111">
        <f aca="true" t="shared" si="2" ref="E13:L13">E12</f>
        <v>0</v>
      </c>
      <c r="F13" s="112">
        <f t="shared" si="2"/>
        <v>0</v>
      </c>
      <c r="G13" s="111">
        <f t="shared" si="2"/>
        <v>0</v>
      </c>
      <c r="H13" s="112">
        <f t="shared" si="2"/>
        <v>0</v>
      </c>
      <c r="I13" s="111">
        <f t="shared" si="2"/>
        <v>0</v>
      </c>
      <c r="J13" s="112">
        <f t="shared" si="2"/>
        <v>0</v>
      </c>
      <c r="K13" s="111">
        <f>K12</f>
        <v>0</v>
      </c>
      <c r="L13" s="112">
        <f t="shared" si="2"/>
        <v>0</v>
      </c>
    </row>
    <row r="14" spans="1:14" ht="15">
      <c r="A14" s="17" t="s">
        <v>119</v>
      </c>
      <c r="B14" s="17"/>
      <c r="C14" s="36">
        <v>2212</v>
      </c>
      <c r="D14" s="104">
        <v>5139</v>
      </c>
      <c r="E14" s="24">
        <v>5000</v>
      </c>
      <c r="F14" s="25">
        <v>1840</v>
      </c>
      <c r="G14" s="24">
        <v>5000</v>
      </c>
      <c r="H14" s="25">
        <v>8228</v>
      </c>
      <c r="I14" s="24">
        <v>50000</v>
      </c>
      <c r="J14" s="25">
        <v>8094</v>
      </c>
      <c r="K14" s="24">
        <v>10000</v>
      </c>
      <c r="L14" s="25"/>
      <c r="N14" s="4" t="s">
        <v>120</v>
      </c>
    </row>
    <row r="15" spans="1:16" ht="15">
      <c r="A15" s="49" t="s">
        <v>111</v>
      </c>
      <c r="B15" s="49"/>
      <c r="C15" s="50">
        <v>2212</v>
      </c>
      <c r="D15" s="113">
        <v>5169</v>
      </c>
      <c r="E15" s="24">
        <v>176388</v>
      </c>
      <c r="F15" s="38">
        <v>265699</v>
      </c>
      <c r="G15" s="24">
        <v>250000</v>
      </c>
      <c r="H15" s="38">
        <v>218968</v>
      </c>
      <c r="I15" s="24">
        <v>240000</v>
      </c>
      <c r="J15" s="38">
        <v>89178</v>
      </c>
      <c r="K15" s="24">
        <v>200000</v>
      </c>
      <c r="L15" s="38"/>
      <c r="M15" s="4" t="s">
        <v>121</v>
      </c>
      <c r="N15" s="4" t="s">
        <v>122</v>
      </c>
      <c r="O15" s="14" t="s">
        <v>123</v>
      </c>
      <c r="P15" s="14" t="s">
        <v>124</v>
      </c>
    </row>
    <row r="16" spans="1:16" ht="15">
      <c r="A16" s="17" t="s">
        <v>125</v>
      </c>
      <c r="B16" s="17"/>
      <c r="C16" s="36">
        <v>2212</v>
      </c>
      <c r="D16" s="104">
        <v>5171</v>
      </c>
      <c r="E16" s="24">
        <v>4850000</v>
      </c>
      <c r="F16" s="25">
        <v>3592012</v>
      </c>
      <c r="G16" s="27">
        <v>260000</v>
      </c>
      <c r="H16" s="25">
        <v>696095</v>
      </c>
      <c r="I16" s="27">
        <v>1360000</v>
      </c>
      <c r="J16" s="25">
        <v>47921</v>
      </c>
      <c r="K16" s="27">
        <v>300000</v>
      </c>
      <c r="L16" s="25"/>
      <c r="M16" s="4" t="s">
        <v>344</v>
      </c>
      <c r="N16" s="4" t="s">
        <v>126</v>
      </c>
      <c r="O16" s="14" t="s">
        <v>127</v>
      </c>
      <c r="P16" s="14" t="s">
        <v>128</v>
      </c>
    </row>
    <row r="17" spans="1:12" ht="15">
      <c r="A17" s="17" t="s">
        <v>129</v>
      </c>
      <c r="B17" s="17"/>
      <c r="C17" s="36">
        <v>2212</v>
      </c>
      <c r="D17" s="104">
        <v>5362</v>
      </c>
      <c r="E17" s="24">
        <v>0</v>
      </c>
      <c r="F17" s="25">
        <v>10500</v>
      </c>
      <c r="G17" s="24">
        <v>11000</v>
      </c>
      <c r="H17" s="25">
        <v>1500</v>
      </c>
      <c r="I17" s="24">
        <v>0</v>
      </c>
      <c r="J17" s="25">
        <v>0</v>
      </c>
      <c r="K17" s="24">
        <v>0</v>
      </c>
      <c r="L17" s="25"/>
    </row>
    <row r="18" spans="1:12" ht="15">
      <c r="A18" s="17" t="s">
        <v>130</v>
      </c>
      <c r="B18" s="17"/>
      <c r="C18" s="36">
        <v>2212</v>
      </c>
      <c r="D18" s="104">
        <v>5363</v>
      </c>
      <c r="E18" s="24">
        <v>0</v>
      </c>
      <c r="F18" s="25">
        <v>0</v>
      </c>
      <c r="G18" s="24">
        <v>0</v>
      </c>
      <c r="H18" s="25">
        <v>3328</v>
      </c>
      <c r="I18" s="24">
        <v>0</v>
      </c>
      <c r="J18" s="25">
        <v>0</v>
      </c>
      <c r="K18" s="24">
        <v>0</v>
      </c>
      <c r="L18" s="25"/>
    </row>
    <row r="19" spans="1:12" ht="15">
      <c r="A19" s="17" t="s">
        <v>131</v>
      </c>
      <c r="B19" s="17"/>
      <c r="C19" s="36">
        <v>2212</v>
      </c>
      <c r="D19" s="104">
        <v>5365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/>
    </row>
    <row r="20" spans="1:16" ht="15">
      <c r="A20" s="17" t="s">
        <v>132</v>
      </c>
      <c r="B20" s="17"/>
      <c r="C20" s="36">
        <v>2212</v>
      </c>
      <c r="D20" s="104">
        <v>6121</v>
      </c>
      <c r="E20" s="24">
        <v>600000</v>
      </c>
      <c r="F20" s="25">
        <v>539685</v>
      </c>
      <c r="G20" s="27">
        <v>3000000</v>
      </c>
      <c r="H20" s="25">
        <v>0</v>
      </c>
      <c r="I20" s="27">
        <v>0</v>
      </c>
      <c r="J20" s="25">
        <v>866225</v>
      </c>
      <c r="K20" s="27">
        <v>180000</v>
      </c>
      <c r="L20" s="25"/>
      <c r="M20" s="4" t="s">
        <v>341</v>
      </c>
      <c r="O20" s="14" t="s">
        <v>133</v>
      </c>
      <c r="P20" s="14" t="s">
        <v>134</v>
      </c>
    </row>
    <row r="21" spans="1:12" ht="15">
      <c r="A21" s="107" t="s">
        <v>60</v>
      </c>
      <c r="B21" s="108"/>
      <c r="C21" s="109"/>
      <c r="D21" s="110"/>
      <c r="E21" s="111">
        <f aca="true" t="shared" si="3" ref="E21:L21">SUM(E14:E20)</f>
        <v>5631388</v>
      </c>
      <c r="F21" s="112">
        <f t="shared" si="3"/>
        <v>4409736</v>
      </c>
      <c r="G21" s="111">
        <f t="shared" si="3"/>
        <v>3526000</v>
      </c>
      <c r="H21" s="112">
        <f t="shared" si="3"/>
        <v>928119</v>
      </c>
      <c r="I21" s="111">
        <f t="shared" si="3"/>
        <v>1650000</v>
      </c>
      <c r="J21" s="112">
        <f>SUM(J14:J20)</f>
        <v>1011418</v>
      </c>
      <c r="K21" s="111">
        <f>SUM(K14:K20)</f>
        <v>690000</v>
      </c>
      <c r="L21" s="112">
        <f t="shared" si="3"/>
        <v>0</v>
      </c>
    </row>
    <row r="22" spans="1:12" ht="15">
      <c r="A22" s="17" t="s">
        <v>135</v>
      </c>
      <c r="B22" s="17"/>
      <c r="C22" s="36">
        <v>2310</v>
      </c>
      <c r="D22" s="104">
        <v>5137</v>
      </c>
      <c r="E22" s="24">
        <v>0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/>
    </row>
    <row r="23" spans="1:12" ht="15">
      <c r="A23" s="17" t="s">
        <v>119</v>
      </c>
      <c r="B23" s="17"/>
      <c r="C23" s="36">
        <v>2310</v>
      </c>
      <c r="D23" s="104">
        <v>5139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/>
    </row>
    <row r="24" spans="1:16" ht="15">
      <c r="A24" s="17" t="s">
        <v>111</v>
      </c>
      <c r="B24" s="17"/>
      <c r="C24" s="36">
        <v>2310</v>
      </c>
      <c r="D24" s="104">
        <v>5169</v>
      </c>
      <c r="E24" s="24">
        <v>26400</v>
      </c>
      <c r="F24" s="25">
        <v>32445</v>
      </c>
      <c r="G24" s="24">
        <v>0</v>
      </c>
      <c r="H24" s="25">
        <v>94706</v>
      </c>
      <c r="I24" s="24">
        <v>50000</v>
      </c>
      <c r="J24" s="25">
        <v>59586</v>
      </c>
      <c r="K24" s="24">
        <v>0</v>
      </c>
      <c r="L24" s="25"/>
      <c r="P24" s="14" t="s">
        <v>136</v>
      </c>
    </row>
    <row r="25" spans="1:12" ht="15">
      <c r="A25" s="17" t="s">
        <v>125</v>
      </c>
      <c r="B25" s="17"/>
      <c r="C25" s="36">
        <v>2310</v>
      </c>
      <c r="D25" s="104">
        <v>5171</v>
      </c>
      <c r="E25" s="24">
        <v>10000</v>
      </c>
      <c r="F25" s="25">
        <v>0</v>
      </c>
      <c r="G25" s="24">
        <v>10000</v>
      </c>
      <c r="H25" s="25">
        <v>25746</v>
      </c>
      <c r="I25" s="24">
        <v>10000</v>
      </c>
      <c r="J25" s="25">
        <v>59895</v>
      </c>
      <c r="K25" s="24">
        <v>70000</v>
      </c>
      <c r="L25" s="25"/>
    </row>
    <row r="26" spans="1:12" ht="15">
      <c r="A26" s="17" t="s">
        <v>137</v>
      </c>
      <c r="B26" s="17"/>
      <c r="C26" s="36">
        <v>2310</v>
      </c>
      <c r="D26" s="104">
        <v>5362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20000</v>
      </c>
      <c r="K26" s="24">
        <v>20000</v>
      </c>
      <c r="L26" s="25"/>
    </row>
    <row r="27" spans="1:15" ht="15">
      <c r="A27" s="17" t="s">
        <v>132</v>
      </c>
      <c r="B27" s="17"/>
      <c r="C27" s="36">
        <v>2310</v>
      </c>
      <c r="D27" s="104">
        <v>6121</v>
      </c>
      <c r="E27" s="24">
        <v>0</v>
      </c>
      <c r="F27" s="25">
        <v>44964</v>
      </c>
      <c r="G27" s="24">
        <v>200000</v>
      </c>
      <c r="H27" s="25">
        <v>9500</v>
      </c>
      <c r="I27" s="24">
        <v>170000</v>
      </c>
      <c r="J27" s="25">
        <v>563607</v>
      </c>
      <c r="K27" s="24">
        <v>1750000</v>
      </c>
      <c r="L27" s="25"/>
      <c r="M27" s="4" t="s">
        <v>338</v>
      </c>
      <c r="O27" s="14" t="s">
        <v>138</v>
      </c>
    </row>
    <row r="28" spans="1:13" ht="15">
      <c r="A28" s="107" t="s">
        <v>62</v>
      </c>
      <c r="B28" s="108"/>
      <c r="C28" s="109"/>
      <c r="D28" s="110"/>
      <c r="E28" s="111">
        <f>SUM(E24:E27)</f>
        <v>36400</v>
      </c>
      <c r="F28" s="112">
        <f aca="true" t="shared" si="4" ref="F28:L28">SUM(F22:F27)</f>
        <v>77409</v>
      </c>
      <c r="G28" s="111">
        <f t="shared" si="4"/>
        <v>210000</v>
      </c>
      <c r="H28" s="112">
        <f t="shared" si="4"/>
        <v>129952</v>
      </c>
      <c r="I28" s="111">
        <f t="shared" si="4"/>
        <v>230000</v>
      </c>
      <c r="J28" s="112">
        <f>SUM(J22:J27)</f>
        <v>703088</v>
      </c>
      <c r="K28" s="111">
        <f>SUM(K22:K27)</f>
        <v>1840000</v>
      </c>
      <c r="L28" s="112">
        <f t="shared" si="4"/>
        <v>0</v>
      </c>
      <c r="M28" s="4" t="s">
        <v>350</v>
      </c>
    </row>
    <row r="29" spans="1:12" ht="15">
      <c r="A29" s="17" t="s">
        <v>119</v>
      </c>
      <c r="B29" s="17"/>
      <c r="C29" s="36">
        <v>2321</v>
      </c>
      <c r="D29" s="104">
        <v>5139</v>
      </c>
      <c r="E29" s="24">
        <v>15000</v>
      </c>
      <c r="F29" s="25">
        <v>0</v>
      </c>
      <c r="G29" s="24">
        <v>10000</v>
      </c>
      <c r="H29" s="25">
        <v>0</v>
      </c>
      <c r="I29" s="24">
        <v>10000</v>
      </c>
      <c r="J29" s="25">
        <v>0</v>
      </c>
      <c r="K29" s="24">
        <v>0</v>
      </c>
      <c r="L29" s="25"/>
    </row>
    <row r="30" spans="1:12" ht="15">
      <c r="A30" s="17" t="s">
        <v>139</v>
      </c>
      <c r="B30" s="17"/>
      <c r="C30" s="36">
        <v>2321</v>
      </c>
      <c r="D30" s="104">
        <v>5151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/>
    </row>
    <row r="31" spans="1:12" ht="15">
      <c r="A31" s="17" t="s">
        <v>140</v>
      </c>
      <c r="B31" s="17"/>
      <c r="C31" s="36">
        <v>2321</v>
      </c>
      <c r="D31" s="104">
        <v>5162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/>
    </row>
    <row r="32" spans="1:13" ht="15">
      <c r="A32" s="17" t="s">
        <v>111</v>
      </c>
      <c r="B32" s="17"/>
      <c r="C32" s="36">
        <v>2321</v>
      </c>
      <c r="D32" s="104">
        <v>5169</v>
      </c>
      <c r="E32" s="24">
        <v>0</v>
      </c>
      <c r="F32" s="25">
        <v>0</v>
      </c>
      <c r="G32" s="24">
        <v>0</v>
      </c>
      <c r="H32" s="25">
        <v>43141</v>
      </c>
      <c r="I32" s="24">
        <v>20000</v>
      </c>
      <c r="J32" s="25">
        <v>3726</v>
      </c>
      <c r="K32" s="24">
        <v>320000</v>
      </c>
      <c r="L32" s="25"/>
      <c r="M32" s="4" t="s">
        <v>351</v>
      </c>
    </row>
    <row r="33" spans="1:16" ht="15">
      <c r="A33" s="17" t="s">
        <v>141</v>
      </c>
      <c r="B33" s="17"/>
      <c r="C33" s="36">
        <v>2321</v>
      </c>
      <c r="D33" s="104">
        <v>5171</v>
      </c>
      <c r="E33" s="24">
        <v>122000</v>
      </c>
      <c r="F33" s="25">
        <v>101643</v>
      </c>
      <c r="G33" s="24">
        <v>50000</v>
      </c>
      <c r="H33" s="25">
        <v>34711</v>
      </c>
      <c r="I33" s="24">
        <v>40000</v>
      </c>
      <c r="J33" s="25">
        <v>2662</v>
      </c>
      <c r="K33" s="24">
        <v>50000</v>
      </c>
      <c r="L33" s="25"/>
      <c r="P33" s="14" t="s">
        <v>142</v>
      </c>
    </row>
    <row r="34" spans="1:13" ht="15">
      <c r="A34" s="17" t="s">
        <v>132</v>
      </c>
      <c r="B34" s="17"/>
      <c r="C34" s="36">
        <v>2321</v>
      </c>
      <c r="D34" s="104">
        <v>6121</v>
      </c>
      <c r="E34" s="24">
        <v>0</v>
      </c>
      <c r="F34" s="25">
        <v>28644</v>
      </c>
      <c r="G34" s="24">
        <v>0</v>
      </c>
      <c r="H34" s="25">
        <v>0</v>
      </c>
      <c r="I34" s="24">
        <v>0</v>
      </c>
      <c r="J34" s="25">
        <v>0</v>
      </c>
      <c r="K34" s="24">
        <v>4500000</v>
      </c>
      <c r="L34" s="25"/>
      <c r="M34" s="4" t="s">
        <v>331</v>
      </c>
    </row>
    <row r="35" spans="1:12" ht="15">
      <c r="A35" s="107" t="s">
        <v>143</v>
      </c>
      <c r="B35" s="108"/>
      <c r="C35" s="109"/>
      <c r="D35" s="110"/>
      <c r="E35" s="111">
        <f aca="true" t="shared" si="5" ref="E35:L35">SUM(E29:E34)</f>
        <v>137000</v>
      </c>
      <c r="F35" s="112">
        <f t="shared" si="5"/>
        <v>130287</v>
      </c>
      <c r="G35" s="111">
        <f t="shared" si="5"/>
        <v>60000</v>
      </c>
      <c r="H35" s="112">
        <f t="shared" si="5"/>
        <v>77852</v>
      </c>
      <c r="I35" s="111">
        <f t="shared" si="5"/>
        <v>70000</v>
      </c>
      <c r="J35" s="112">
        <f>SUM(J29:J34)</f>
        <v>6388</v>
      </c>
      <c r="K35" s="111">
        <f>SUM(K29:K34)</f>
        <v>4870000</v>
      </c>
      <c r="L35" s="112">
        <f t="shared" si="5"/>
        <v>0</v>
      </c>
    </row>
    <row r="36" spans="1:14" ht="15">
      <c r="A36" s="17" t="s">
        <v>125</v>
      </c>
      <c r="B36" s="17"/>
      <c r="C36" s="36">
        <v>2333</v>
      </c>
      <c r="D36" s="104">
        <v>5171</v>
      </c>
      <c r="E36" s="24">
        <v>20000</v>
      </c>
      <c r="F36" s="25">
        <v>0</v>
      </c>
      <c r="G36" s="24">
        <v>20000</v>
      </c>
      <c r="H36" s="25">
        <v>0</v>
      </c>
      <c r="I36" s="24">
        <v>50000</v>
      </c>
      <c r="J36" s="25">
        <v>4295.5</v>
      </c>
      <c r="K36" s="24">
        <v>50000</v>
      </c>
      <c r="L36" s="25"/>
      <c r="N36" s="4" t="s">
        <v>144</v>
      </c>
    </row>
    <row r="37" spans="1:12" ht="15">
      <c r="A37" s="17" t="s">
        <v>119</v>
      </c>
      <c r="B37" s="17"/>
      <c r="C37" s="36">
        <v>2333</v>
      </c>
      <c r="D37" s="104">
        <v>5139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/>
    </row>
    <row r="38" spans="1:12" ht="15">
      <c r="A38" s="107" t="s">
        <v>145</v>
      </c>
      <c r="B38" s="108"/>
      <c r="C38" s="109"/>
      <c r="D38" s="110"/>
      <c r="E38" s="111">
        <f aca="true" t="shared" si="6" ref="E38:L38">E37+E36</f>
        <v>20000</v>
      </c>
      <c r="F38" s="112">
        <f t="shared" si="6"/>
        <v>0</v>
      </c>
      <c r="G38" s="111">
        <f t="shared" si="6"/>
        <v>20000</v>
      </c>
      <c r="H38" s="112">
        <f t="shared" si="6"/>
        <v>0</v>
      </c>
      <c r="I38" s="111">
        <f t="shared" si="6"/>
        <v>50000</v>
      </c>
      <c r="J38" s="112">
        <f t="shared" si="6"/>
        <v>4295.5</v>
      </c>
      <c r="K38" s="111">
        <f>K37+K36</f>
        <v>50000</v>
      </c>
      <c r="L38" s="112">
        <f t="shared" si="6"/>
        <v>0</v>
      </c>
    </row>
    <row r="39" spans="1:12" ht="15">
      <c r="A39" s="49" t="s">
        <v>125</v>
      </c>
      <c r="B39" s="49"/>
      <c r="C39" s="50">
        <v>3111</v>
      </c>
      <c r="D39" s="113">
        <v>5171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/>
    </row>
    <row r="40" spans="1:12" ht="15">
      <c r="A40" s="49" t="s">
        <v>146</v>
      </c>
      <c r="B40" s="49"/>
      <c r="C40" s="50">
        <v>3111</v>
      </c>
      <c r="D40" s="113">
        <v>5331</v>
      </c>
      <c r="E40" s="24">
        <v>400000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/>
    </row>
    <row r="41" spans="1:12" ht="15">
      <c r="A41" s="49" t="s">
        <v>147</v>
      </c>
      <c r="B41" s="49"/>
      <c r="C41" s="50">
        <v>3111</v>
      </c>
      <c r="D41" s="113">
        <v>6122</v>
      </c>
      <c r="E41" s="24">
        <v>0</v>
      </c>
      <c r="F41" s="25">
        <v>0</v>
      </c>
      <c r="G41" s="24">
        <v>0</v>
      </c>
      <c r="H41" s="25">
        <v>0</v>
      </c>
      <c r="I41" s="24">
        <v>0</v>
      </c>
      <c r="J41" s="25">
        <v>0</v>
      </c>
      <c r="K41" s="24">
        <v>0</v>
      </c>
      <c r="L41" s="25"/>
    </row>
    <row r="42" spans="1:12" ht="15">
      <c r="A42" s="114" t="s">
        <v>148</v>
      </c>
      <c r="B42" s="115"/>
      <c r="C42" s="116"/>
      <c r="D42" s="117"/>
      <c r="E42" s="118">
        <f>E41+E40+E39</f>
        <v>400000</v>
      </c>
      <c r="F42" s="119">
        <f>F40+F39+F41</f>
        <v>0</v>
      </c>
      <c r="G42" s="118">
        <f>G41+G40+G39</f>
        <v>0</v>
      </c>
      <c r="H42" s="119">
        <f>H40+H39+H41</f>
        <v>0</v>
      </c>
      <c r="I42" s="118">
        <f>I41+I40+I39</f>
        <v>0</v>
      </c>
      <c r="J42" s="119">
        <f>J40+J39+J41</f>
        <v>0</v>
      </c>
      <c r="K42" s="118">
        <f>K41+K40+K39</f>
        <v>0</v>
      </c>
      <c r="L42" s="119">
        <f>L40+L39+L41</f>
        <v>0</v>
      </c>
    </row>
    <row r="43" spans="1:15" ht="15">
      <c r="A43" s="17" t="s">
        <v>111</v>
      </c>
      <c r="B43" s="17"/>
      <c r="C43" s="36">
        <v>3113</v>
      </c>
      <c r="D43" s="104">
        <v>5169</v>
      </c>
      <c r="E43" s="24">
        <v>50000</v>
      </c>
      <c r="F43" s="25">
        <v>59866</v>
      </c>
      <c r="G43" s="24">
        <v>60000</v>
      </c>
      <c r="H43" s="25">
        <v>77814</v>
      </c>
      <c r="I43" s="24">
        <v>78000</v>
      </c>
      <c r="J43" s="25">
        <v>121636</v>
      </c>
      <c r="K43" s="24">
        <v>50000</v>
      </c>
      <c r="L43" s="25"/>
      <c r="O43" s="14" t="s">
        <v>150</v>
      </c>
    </row>
    <row r="44" spans="1:16" ht="15">
      <c r="A44" s="17" t="s">
        <v>125</v>
      </c>
      <c r="B44" s="17"/>
      <c r="C44" s="36">
        <v>3113</v>
      </c>
      <c r="D44" s="104">
        <v>5171</v>
      </c>
      <c r="E44" s="24">
        <v>50000</v>
      </c>
      <c r="F44" s="25">
        <v>0</v>
      </c>
      <c r="G44" s="24">
        <v>35000</v>
      </c>
      <c r="H44" s="25">
        <v>234740</v>
      </c>
      <c r="I44" s="24">
        <v>300000</v>
      </c>
      <c r="J44" s="25">
        <v>305759</v>
      </c>
      <c r="K44" s="24">
        <v>100000</v>
      </c>
      <c r="L44" s="25"/>
      <c r="M44" s="4" t="s">
        <v>151</v>
      </c>
      <c r="N44" s="4" t="s">
        <v>152</v>
      </c>
      <c r="O44" s="14" t="s">
        <v>153</v>
      </c>
      <c r="P44" s="14" t="s">
        <v>154</v>
      </c>
    </row>
    <row r="45" spans="1:16" ht="15">
      <c r="A45" s="17" t="s">
        <v>155</v>
      </c>
      <c r="B45" s="17"/>
      <c r="C45" s="36">
        <v>3113</v>
      </c>
      <c r="D45" s="104">
        <v>5331</v>
      </c>
      <c r="E45" s="24">
        <v>1460000</v>
      </c>
      <c r="F45" s="25">
        <v>1900134</v>
      </c>
      <c r="G45" s="24">
        <f>1750000+150000+60000</f>
        <v>1960000</v>
      </c>
      <c r="H45" s="25">
        <v>1965000</v>
      </c>
      <c r="I45" s="24">
        <v>2030000</v>
      </c>
      <c r="J45" s="25">
        <v>2030000</v>
      </c>
      <c r="K45" s="24">
        <v>2290000</v>
      </c>
      <c r="L45" s="25"/>
      <c r="O45" s="14" t="s">
        <v>156</v>
      </c>
      <c r="P45" s="14" t="s">
        <v>157</v>
      </c>
    </row>
    <row r="46" spans="1:12" ht="15">
      <c r="A46" s="242" t="s">
        <v>158</v>
      </c>
      <c r="B46" s="242"/>
      <c r="C46" s="36">
        <v>3113</v>
      </c>
      <c r="D46" s="104">
        <v>5336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219481</v>
      </c>
      <c r="K46" s="24">
        <v>0</v>
      </c>
      <c r="L46" s="25"/>
    </row>
    <row r="47" spans="1:15" ht="15">
      <c r="A47" s="17" t="s">
        <v>159</v>
      </c>
      <c r="B47" s="17"/>
      <c r="C47" s="36">
        <v>3113</v>
      </c>
      <c r="D47" s="104">
        <v>6121</v>
      </c>
      <c r="E47" s="24">
        <v>0</v>
      </c>
      <c r="F47" s="25">
        <v>0</v>
      </c>
      <c r="G47" s="120">
        <v>6000000</v>
      </c>
      <c r="H47" s="25">
        <v>0</v>
      </c>
      <c r="I47" s="120">
        <v>7000000</v>
      </c>
      <c r="J47" s="25">
        <v>13033722.89</v>
      </c>
      <c r="K47" s="120">
        <v>500000</v>
      </c>
      <c r="L47" s="25"/>
      <c r="M47" s="4" t="s">
        <v>149</v>
      </c>
      <c r="N47" s="4" t="s">
        <v>160</v>
      </c>
      <c r="O47" s="14" t="s">
        <v>161</v>
      </c>
    </row>
    <row r="48" spans="1:12" ht="15">
      <c r="A48" s="114" t="s">
        <v>162</v>
      </c>
      <c r="B48" s="115"/>
      <c r="C48" s="116"/>
      <c r="D48" s="117"/>
      <c r="E48" s="118">
        <f aca="true" t="shared" si="7" ref="E48:L48">SUM(E43:E47)</f>
        <v>1560000</v>
      </c>
      <c r="F48" s="119">
        <f t="shared" si="7"/>
        <v>1960000</v>
      </c>
      <c r="G48" s="118">
        <f t="shared" si="7"/>
        <v>8055000</v>
      </c>
      <c r="H48" s="119">
        <f t="shared" si="7"/>
        <v>2277554</v>
      </c>
      <c r="I48" s="118">
        <f t="shared" si="7"/>
        <v>9408000</v>
      </c>
      <c r="J48" s="119">
        <f>SUM(J43:J47)</f>
        <v>15710598.89</v>
      </c>
      <c r="K48" s="118">
        <f>SUM(K43:K47)</f>
        <v>2940000</v>
      </c>
      <c r="L48" s="119">
        <f t="shared" si="7"/>
        <v>0</v>
      </c>
    </row>
    <row r="49" spans="1:12" ht="15">
      <c r="A49" s="107" t="s">
        <v>163</v>
      </c>
      <c r="B49" s="108"/>
      <c r="C49" s="109"/>
      <c r="D49" s="110"/>
      <c r="E49" s="111">
        <f aca="true" t="shared" si="8" ref="E49:L49">E48+E42</f>
        <v>1960000</v>
      </c>
      <c r="F49" s="112">
        <f t="shared" si="8"/>
        <v>1960000</v>
      </c>
      <c r="G49" s="111">
        <f t="shared" si="8"/>
        <v>8055000</v>
      </c>
      <c r="H49" s="112">
        <f t="shared" si="8"/>
        <v>2277554</v>
      </c>
      <c r="I49" s="111">
        <f t="shared" si="8"/>
        <v>9408000</v>
      </c>
      <c r="J49" s="112">
        <f>J48+J42</f>
        <v>15710598.89</v>
      </c>
      <c r="K49" s="111">
        <f>K48+K42</f>
        <v>2940000</v>
      </c>
      <c r="L49" s="112">
        <f t="shared" si="8"/>
        <v>0</v>
      </c>
    </row>
    <row r="50" spans="1:12" ht="15">
      <c r="A50" s="17" t="s">
        <v>164</v>
      </c>
      <c r="B50" s="17"/>
      <c r="C50" s="36">
        <v>3314</v>
      </c>
      <c r="D50" s="104">
        <v>5011</v>
      </c>
      <c r="E50" s="24">
        <v>225000</v>
      </c>
      <c r="F50" s="25">
        <v>224919</v>
      </c>
      <c r="G50" s="27">
        <v>225000</v>
      </c>
      <c r="H50" s="38">
        <v>232848</v>
      </c>
      <c r="I50" s="27">
        <v>243000</v>
      </c>
      <c r="J50" s="38">
        <v>258045</v>
      </c>
      <c r="K50" s="27">
        <v>253000</v>
      </c>
      <c r="L50" s="38"/>
    </row>
    <row r="51" spans="1:14" ht="15">
      <c r="A51" s="17" t="s">
        <v>165</v>
      </c>
      <c r="B51" s="17"/>
      <c r="C51" s="36">
        <v>3314</v>
      </c>
      <c r="D51" s="104">
        <v>5021</v>
      </c>
      <c r="E51" s="24">
        <v>5600</v>
      </c>
      <c r="F51" s="25">
        <v>5600</v>
      </c>
      <c r="G51" s="27">
        <v>6000</v>
      </c>
      <c r="H51" s="38">
        <v>5600</v>
      </c>
      <c r="I51" s="27">
        <v>6000</v>
      </c>
      <c r="J51" s="38">
        <v>5600</v>
      </c>
      <c r="K51" s="27">
        <v>6000</v>
      </c>
      <c r="L51" s="38"/>
      <c r="N51" s="4" t="s">
        <v>166</v>
      </c>
    </row>
    <row r="52" spans="1:12" ht="15">
      <c r="A52" s="17" t="s">
        <v>167</v>
      </c>
      <c r="B52" s="17"/>
      <c r="C52" s="36">
        <v>3314</v>
      </c>
      <c r="D52" s="104">
        <v>5031</v>
      </c>
      <c r="E52" s="24">
        <v>56000</v>
      </c>
      <c r="F52" s="25">
        <v>56048</v>
      </c>
      <c r="G52" s="27">
        <v>56000</v>
      </c>
      <c r="H52" s="38">
        <v>57691</v>
      </c>
      <c r="I52" s="27">
        <v>61000</v>
      </c>
      <c r="J52" s="38">
        <v>60610</v>
      </c>
      <c r="K52" s="27">
        <v>64000</v>
      </c>
      <c r="L52" s="38"/>
    </row>
    <row r="53" spans="1:12" ht="15">
      <c r="A53" s="17" t="s">
        <v>168</v>
      </c>
      <c r="B53" s="17"/>
      <c r="C53" s="36">
        <v>3314</v>
      </c>
      <c r="D53" s="104">
        <v>5032</v>
      </c>
      <c r="E53" s="24">
        <v>20000</v>
      </c>
      <c r="F53" s="25">
        <v>16795</v>
      </c>
      <c r="G53" s="27">
        <v>20000</v>
      </c>
      <c r="H53" s="38">
        <v>20951</v>
      </c>
      <c r="I53" s="27">
        <v>22000</v>
      </c>
      <c r="J53" s="38">
        <v>23030</v>
      </c>
      <c r="K53" s="27">
        <v>23000</v>
      </c>
      <c r="L53" s="38"/>
    </row>
    <row r="54" spans="1:12" ht="15">
      <c r="A54" s="17" t="s">
        <v>169</v>
      </c>
      <c r="B54" s="17"/>
      <c r="C54" s="36">
        <v>3314</v>
      </c>
      <c r="D54" s="104">
        <v>5136</v>
      </c>
      <c r="E54" s="24">
        <v>55000</v>
      </c>
      <c r="F54" s="25">
        <v>53794</v>
      </c>
      <c r="G54" s="27">
        <v>55000</v>
      </c>
      <c r="H54" s="38">
        <v>54863</v>
      </c>
      <c r="I54" s="27">
        <v>55000</v>
      </c>
      <c r="J54" s="38">
        <v>60300</v>
      </c>
      <c r="K54" s="27">
        <v>60000</v>
      </c>
      <c r="L54" s="38"/>
    </row>
    <row r="55" spans="1:12" ht="15">
      <c r="A55" s="17" t="s">
        <v>135</v>
      </c>
      <c r="B55" s="17"/>
      <c r="C55" s="36">
        <v>3314</v>
      </c>
      <c r="D55" s="104">
        <v>5137</v>
      </c>
      <c r="E55" s="24">
        <v>0</v>
      </c>
      <c r="F55" s="25">
        <v>0</v>
      </c>
      <c r="G55" s="27">
        <v>0</v>
      </c>
      <c r="H55" s="38">
        <v>0</v>
      </c>
      <c r="I55" s="27">
        <v>0</v>
      </c>
      <c r="J55" s="38">
        <v>4124</v>
      </c>
      <c r="K55" s="27">
        <v>5000</v>
      </c>
      <c r="L55" s="38"/>
    </row>
    <row r="56" spans="1:12" ht="15">
      <c r="A56" s="17" t="s">
        <v>119</v>
      </c>
      <c r="B56" s="17"/>
      <c r="C56" s="36">
        <v>3314</v>
      </c>
      <c r="D56" s="104">
        <v>5139</v>
      </c>
      <c r="E56" s="24">
        <v>3000</v>
      </c>
      <c r="F56" s="25">
        <v>1472</v>
      </c>
      <c r="G56" s="27">
        <v>2000</v>
      </c>
      <c r="H56" s="38">
        <v>3209</v>
      </c>
      <c r="I56" s="27">
        <v>15000</v>
      </c>
      <c r="J56" s="38">
        <v>12229</v>
      </c>
      <c r="K56" s="27">
        <v>15000</v>
      </c>
      <c r="L56" s="38"/>
    </row>
    <row r="57" spans="1:12" ht="15">
      <c r="A57" s="17" t="s">
        <v>170</v>
      </c>
      <c r="B57" s="17"/>
      <c r="C57" s="36">
        <v>3314</v>
      </c>
      <c r="D57" s="104">
        <v>5153</v>
      </c>
      <c r="E57" s="24">
        <v>20000</v>
      </c>
      <c r="F57" s="38">
        <v>7808</v>
      </c>
      <c r="G57" s="27">
        <v>10000</v>
      </c>
      <c r="H57" s="38">
        <v>11602</v>
      </c>
      <c r="I57" s="27">
        <v>11000</v>
      </c>
      <c r="J57" s="38">
        <v>11864</v>
      </c>
      <c r="K57" s="27">
        <v>12000</v>
      </c>
      <c r="L57" s="38"/>
    </row>
    <row r="58" spans="1:12" ht="15">
      <c r="A58" s="17" t="s">
        <v>171</v>
      </c>
      <c r="B58" s="17"/>
      <c r="C58" s="36">
        <v>3314</v>
      </c>
      <c r="D58" s="104">
        <v>5154</v>
      </c>
      <c r="E58" s="24">
        <v>8000</v>
      </c>
      <c r="F58" s="25">
        <v>7730</v>
      </c>
      <c r="G58" s="27">
        <v>8000</v>
      </c>
      <c r="H58" s="38">
        <v>7305</v>
      </c>
      <c r="I58" s="27">
        <v>8000</v>
      </c>
      <c r="J58" s="38">
        <v>6967</v>
      </c>
      <c r="K58" s="27">
        <v>8000</v>
      </c>
      <c r="L58" s="38"/>
    </row>
    <row r="59" spans="1:12" ht="15">
      <c r="A59" s="17" t="s">
        <v>140</v>
      </c>
      <c r="B59" s="17"/>
      <c r="C59" s="36">
        <v>3314</v>
      </c>
      <c r="D59" s="104">
        <v>5162</v>
      </c>
      <c r="E59" s="24">
        <v>0</v>
      </c>
      <c r="F59" s="25">
        <v>0</v>
      </c>
      <c r="G59" s="27">
        <v>0</v>
      </c>
      <c r="H59" s="38">
        <v>0</v>
      </c>
      <c r="I59" s="27">
        <v>0</v>
      </c>
      <c r="J59" s="38">
        <v>0</v>
      </c>
      <c r="K59" s="27">
        <v>0</v>
      </c>
      <c r="L59" s="38"/>
    </row>
    <row r="60" spans="1:12" ht="15">
      <c r="A60" s="17" t="s">
        <v>111</v>
      </c>
      <c r="B60" s="17"/>
      <c r="C60" s="36">
        <v>3314</v>
      </c>
      <c r="D60" s="104">
        <v>5169</v>
      </c>
      <c r="E60" s="24">
        <v>4000</v>
      </c>
      <c r="F60" s="25">
        <v>5904</v>
      </c>
      <c r="G60" s="27">
        <v>5000</v>
      </c>
      <c r="H60" s="38">
        <v>5670</v>
      </c>
      <c r="I60" s="27">
        <v>6000</v>
      </c>
      <c r="J60" s="38">
        <v>3642</v>
      </c>
      <c r="K60" s="27">
        <v>6000</v>
      </c>
      <c r="L60" s="38"/>
    </row>
    <row r="61" spans="1:12" ht="15">
      <c r="A61" s="17" t="s">
        <v>172</v>
      </c>
      <c r="B61" s="17"/>
      <c r="C61" s="36">
        <v>3314</v>
      </c>
      <c r="D61" s="104">
        <v>5172</v>
      </c>
      <c r="E61" s="24">
        <v>0</v>
      </c>
      <c r="F61" s="25">
        <v>0</v>
      </c>
      <c r="G61" s="27">
        <v>0</v>
      </c>
      <c r="H61" s="38">
        <v>0</v>
      </c>
      <c r="I61" s="27">
        <v>0</v>
      </c>
      <c r="J61" s="38">
        <v>0</v>
      </c>
      <c r="K61" s="27">
        <v>0</v>
      </c>
      <c r="L61" s="38"/>
    </row>
    <row r="62" spans="1:12" ht="15">
      <c r="A62" s="17" t="s">
        <v>173</v>
      </c>
      <c r="B62" s="17"/>
      <c r="C62" s="36">
        <v>3314</v>
      </c>
      <c r="D62" s="104">
        <v>5173</v>
      </c>
      <c r="E62" s="24">
        <v>0</v>
      </c>
      <c r="F62" s="25">
        <v>0</v>
      </c>
      <c r="G62" s="27">
        <v>0</v>
      </c>
      <c r="H62" s="38">
        <v>0</v>
      </c>
      <c r="I62" s="27">
        <v>0</v>
      </c>
      <c r="J62" s="38">
        <v>0</v>
      </c>
      <c r="K62" s="27">
        <v>0</v>
      </c>
      <c r="L62" s="38"/>
    </row>
    <row r="63" spans="1:12" ht="15">
      <c r="A63" s="114" t="s">
        <v>63</v>
      </c>
      <c r="B63" s="115"/>
      <c r="C63" s="116"/>
      <c r="D63" s="117"/>
      <c r="E63" s="118">
        <f aca="true" t="shared" si="9" ref="E63:L63">SUM(E50:E62)</f>
        <v>396600</v>
      </c>
      <c r="F63" s="119">
        <f t="shared" si="9"/>
        <v>380070</v>
      </c>
      <c r="G63" s="118">
        <f t="shared" si="9"/>
        <v>387000</v>
      </c>
      <c r="H63" s="119">
        <f t="shared" si="9"/>
        <v>399739</v>
      </c>
      <c r="I63" s="118">
        <f t="shared" si="9"/>
        <v>427000</v>
      </c>
      <c r="J63" s="119">
        <f>SUM(J50:J62)</f>
        <v>446411</v>
      </c>
      <c r="K63" s="118">
        <f>SUM(K50:K62)</f>
        <v>452000</v>
      </c>
      <c r="L63" s="119">
        <f t="shared" si="9"/>
        <v>0</v>
      </c>
    </row>
    <row r="64" spans="1:13" ht="15">
      <c r="A64" s="17" t="s">
        <v>164</v>
      </c>
      <c r="B64" s="17"/>
      <c r="C64" s="36">
        <v>3315</v>
      </c>
      <c r="D64" s="104">
        <v>5011</v>
      </c>
      <c r="E64" s="24">
        <v>150000</v>
      </c>
      <c r="F64" s="25">
        <v>122505</v>
      </c>
      <c r="G64" s="24">
        <v>125000</v>
      </c>
      <c r="H64" s="25">
        <v>163601</v>
      </c>
      <c r="I64" s="24">
        <v>168000</v>
      </c>
      <c r="J64" s="25">
        <v>172409</v>
      </c>
      <c r="K64" s="24">
        <v>300000</v>
      </c>
      <c r="L64" s="25"/>
      <c r="M64" s="4" t="s">
        <v>334</v>
      </c>
    </row>
    <row r="65" spans="1:12" ht="15">
      <c r="A65" s="17" t="s">
        <v>165</v>
      </c>
      <c r="B65" s="17"/>
      <c r="C65" s="36">
        <v>3315</v>
      </c>
      <c r="D65" s="104">
        <v>5021</v>
      </c>
      <c r="E65" s="24">
        <v>30000</v>
      </c>
      <c r="F65" s="25">
        <v>43532</v>
      </c>
      <c r="G65" s="24">
        <v>30000</v>
      </c>
      <c r="H65" s="25">
        <v>26450</v>
      </c>
      <c r="I65" s="24">
        <v>20000</v>
      </c>
      <c r="J65" s="25">
        <v>27000</v>
      </c>
      <c r="K65" s="24">
        <v>12000</v>
      </c>
      <c r="L65" s="25"/>
    </row>
    <row r="66" spans="1:12" ht="15">
      <c r="A66" s="17" t="s">
        <v>167</v>
      </c>
      <c r="B66" s="17"/>
      <c r="C66" s="36">
        <v>3315</v>
      </c>
      <c r="D66" s="104">
        <v>5031</v>
      </c>
      <c r="E66" s="24">
        <v>45000</v>
      </c>
      <c r="F66" s="25">
        <v>32730</v>
      </c>
      <c r="G66" s="24">
        <v>35000</v>
      </c>
      <c r="H66" s="25">
        <v>40994</v>
      </c>
      <c r="I66" s="24">
        <v>43000</v>
      </c>
      <c r="J66" s="25">
        <v>43101</v>
      </c>
      <c r="K66" s="24">
        <v>75000</v>
      </c>
      <c r="L66" s="25"/>
    </row>
    <row r="67" spans="1:12" ht="15">
      <c r="A67" s="17" t="s">
        <v>168</v>
      </c>
      <c r="B67" s="17"/>
      <c r="C67" s="36">
        <v>3315</v>
      </c>
      <c r="D67" s="104">
        <v>5032</v>
      </c>
      <c r="E67" s="24">
        <v>15000</v>
      </c>
      <c r="F67" s="25">
        <v>10562</v>
      </c>
      <c r="G67" s="24">
        <v>12000</v>
      </c>
      <c r="H67" s="25">
        <v>14758</v>
      </c>
      <c r="I67" s="24">
        <v>16000</v>
      </c>
      <c r="J67" s="25">
        <v>15517</v>
      </c>
      <c r="K67" s="24">
        <v>27000</v>
      </c>
      <c r="L67" s="25"/>
    </row>
    <row r="68" spans="1:12" ht="15">
      <c r="A68" s="17" t="s">
        <v>174</v>
      </c>
      <c r="B68" s="17"/>
      <c r="C68" s="36">
        <v>3315</v>
      </c>
      <c r="D68" s="104">
        <v>5136</v>
      </c>
      <c r="E68" s="24">
        <v>0</v>
      </c>
      <c r="F68" s="25">
        <v>0</v>
      </c>
      <c r="G68" s="24">
        <v>0</v>
      </c>
      <c r="H68" s="25">
        <v>364</v>
      </c>
      <c r="I68" s="24">
        <v>1000</v>
      </c>
      <c r="J68" s="25">
        <v>360</v>
      </c>
      <c r="K68" s="24">
        <v>1000</v>
      </c>
      <c r="L68" s="25"/>
    </row>
    <row r="69" spans="1:12" ht="15">
      <c r="A69" s="17" t="s">
        <v>135</v>
      </c>
      <c r="B69" s="17"/>
      <c r="C69" s="36">
        <v>3315</v>
      </c>
      <c r="D69" s="104">
        <v>5137</v>
      </c>
      <c r="E69" s="24">
        <v>5000</v>
      </c>
      <c r="F69" s="25">
        <v>954</v>
      </c>
      <c r="G69" s="24">
        <v>2000</v>
      </c>
      <c r="H69" s="25">
        <v>0</v>
      </c>
      <c r="I69" s="24">
        <v>0</v>
      </c>
      <c r="J69" s="25">
        <v>0</v>
      </c>
      <c r="K69" s="24">
        <v>0</v>
      </c>
      <c r="L69" s="25"/>
    </row>
    <row r="70" spans="1:15" ht="15">
      <c r="A70" s="17" t="s">
        <v>119</v>
      </c>
      <c r="B70" s="17"/>
      <c r="C70" s="36">
        <v>3315</v>
      </c>
      <c r="D70" s="104">
        <v>5139</v>
      </c>
      <c r="E70" s="24">
        <v>10000</v>
      </c>
      <c r="F70" s="25">
        <v>5280</v>
      </c>
      <c r="G70" s="24">
        <v>10000</v>
      </c>
      <c r="H70" s="25">
        <v>8027</v>
      </c>
      <c r="I70" s="24">
        <v>25000</v>
      </c>
      <c r="J70" s="25">
        <v>7305</v>
      </c>
      <c r="K70" s="24">
        <v>15000</v>
      </c>
      <c r="L70" s="25"/>
      <c r="O70" s="14" t="s">
        <v>175</v>
      </c>
    </row>
    <row r="71" spans="1:12" ht="15">
      <c r="A71" s="17" t="s">
        <v>170</v>
      </c>
      <c r="B71" s="17"/>
      <c r="C71" s="36">
        <v>3315</v>
      </c>
      <c r="D71" s="104">
        <v>5153</v>
      </c>
      <c r="E71" s="24">
        <v>35000</v>
      </c>
      <c r="F71" s="25">
        <v>33110</v>
      </c>
      <c r="G71" s="24">
        <v>30000</v>
      </c>
      <c r="H71" s="25">
        <v>21225</v>
      </c>
      <c r="I71" s="24">
        <v>22000</v>
      </c>
      <c r="J71" s="25">
        <v>19099</v>
      </c>
      <c r="K71" s="24">
        <v>22000</v>
      </c>
      <c r="L71" s="25"/>
    </row>
    <row r="72" spans="1:12" ht="15">
      <c r="A72" s="17" t="s">
        <v>171</v>
      </c>
      <c r="B72" s="17"/>
      <c r="C72" s="36">
        <v>3315</v>
      </c>
      <c r="D72" s="104">
        <v>5154</v>
      </c>
      <c r="E72" s="24">
        <v>13000</v>
      </c>
      <c r="F72" s="25">
        <v>14158</v>
      </c>
      <c r="G72" s="24">
        <v>14000</v>
      </c>
      <c r="H72" s="25">
        <v>10088</v>
      </c>
      <c r="I72" s="24">
        <v>11000</v>
      </c>
      <c r="J72" s="25">
        <v>11554</v>
      </c>
      <c r="K72" s="24">
        <v>12000</v>
      </c>
      <c r="L72" s="25"/>
    </row>
    <row r="73" spans="1:12" ht="15">
      <c r="A73" s="17" t="s">
        <v>176</v>
      </c>
      <c r="B73" s="17"/>
      <c r="C73" s="36">
        <v>3315</v>
      </c>
      <c r="D73" s="104">
        <v>5161</v>
      </c>
      <c r="E73" s="24">
        <v>0</v>
      </c>
      <c r="F73" s="25">
        <v>0</v>
      </c>
      <c r="G73" s="24">
        <v>0</v>
      </c>
      <c r="H73" s="25">
        <v>0</v>
      </c>
      <c r="I73" s="24">
        <v>0</v>
      </c>
      <c r="J73" s="25">
        <v>0</v>
      </c>
      <c r="K73" s="24">
        <v>0</v>
      </c>
      <c r="L73" s="25"/>
    </row>
    <row r="74" spans="1:12" ht="15">
      <c r="A74" s="17" t="s">
        <v>140</v>
      </c>
      <c r="B74" s="17"/>
      <c r="C74" s="36">
        <v>3315</v>
      </c>
      <c r="D74" s="104">
        <v>5162</v>
      </c>
      <c r="E74" s="24">
        <v>4000</v>
      </c>
      <c r="F74" s="25">
        <v>6861</v>
      </c>
      <c r="G74" s="24">
        <v>7000</v>
      </c>
      <c r="H74" s="25">
        <v>4700</v>
      </c>
      <c r="I74" s="24">
        <v>6000</v>
      </c>
      <c r="J74" s="25">
        <v>1200</v>
      </c>
      <c r="K74" s="24">
        <v>5000</v>
      </c>
      <c r="L74" s="25"/>
    </row>
    <row r="75" spans="1:12" ht="15">
      <c r="A75" s="17" t="s">
        <v>108</v>
      </c>
      <c r="B75" s="17"/>
      <c r="C75" s="36">
        <v>3315</v>
      </c>
      <c r="D75" s="104">
        <v>5164</v>
      </c>
      <c r="E75" s="24">
        <v>0</v>
      </c>
      <c r="F75" s="25">
        <v>0</v>
      </c>
      <c r="G75" s="24">
        <v>0</v>
      </c>
      <c r="H75" s="25">
        <v>0</v>
      </c>
      <c r="I75" s="24">
        <v>0</v>
      </c>
      <c r="J75" s="25">
        <v>0</v>
      </c>
      <c r="K75" s="24">
        <v>0</v>
      </c>
      <c r="L75" s="25"/>
    </row>
    <row r="76" spans="1:12" ht="15">
      <c r="A76" s="17" t="s">
        <v>177</v>
      </c>
      <c r="B76" s="17"/>
      <c r="C76" s="36">
        <v>3315</v>
      </c>
      <c r="D76" s="104">
        <v>5168</v>
      </c>
      <c r="E76" s="24">
        <v>0</v>
      </c>
      <c r="F76" s="25">
        <v>0</v>
      </c>
      <c r="G76" s="24">
        <v>0</v>
      </c>
      <c r="H76" s="25">
        <v>0</v>
      </c>
      <c r="I76" s="24">
        <v>0</v>
      </c>
      <c r="J76" s="25">
        <v>949</v>
      </c>
      <c r="K76" s="24">
        <v>1000</v>
      </c>
      <c r="L76" s="25"/>
    </row>
    <row r="77" spans="1:12" ht="15">
      <c r="A77" s="17" t="s">
        <v>111</v>
      </c>
      <c r="B77" s="17"/>
      <c r="C77" s="36">
        <v>3315</v>
      </c>
      <c r="D77" s="104">
        <v>5169</v>
      </c>
      <c r="E77" s="24">
        <v>20000</v>
      </c>
      <c r="F77" s="25">
        <v>20829</v>
      </c>
      <c r="G77" s="24">
        <v>20000</v>
      </c>
      <c r="H77" s="25">
        <v>23541.6</v>
      </c>
      <c r="I77" s="24">
        <v>25000</v>
      </c>
      <c r="J77" s="25">
        <v>29700.4</v>
      </c>
      <c r="K77" s="24">
        <v>25000</v>
      </c>
      <c r="L77" s="25"/>
    </row>
    <row r="78" spans="1:12" ht="15">
      <c r="A78" s="17" t="s">
        <v>125</v>
      </c>
      <c r="B78" s="17"/>
      <c r="C78" s="36">
        <v>3315</v>
      </c>
      <c r="D78" s="104">
        <v>5171</v>
      </c>
      <c r="E78" s="24">
        <v>10000</v>
      </c>
      <c r="F78" s="25">
        <v>0</v>
      </c>
      <c r="G78" s="24">
        <v>0</v>
      </c>
      <c r="H78" s="25">
        <v>17216</v>
      </c>
      <c r="I78" s="24">
        <v>10000</v>
      </c>
      <c r="J78" s="25">
        <v>1718</v>
      </c>
      <c r="K78" s="24">
        <v>10000</v>
      </c>
      <c r="L78" s="25"/>
    </row>
    <row r="79" spans="1:12" ht="15">
      <c r="A79" s="17" t="s">
        <v>178</v>
      </c>
      <c r="B79" s="17"/>
      <c r="C79" s="36">
        <v>3315</v>
      </c>
      <c r="D79" s="104">
        <v>5175</v>
      </c>
      <c r="E79" s="24">
        <v>1000</v>
      </c>
      <c r="F79" s="25">
        <v>1145</v>
      </c>
      <c r="G79" s="24">
        <v>1000</v>
      </c>
      <c r="H79" s="25">
        <v>0</v>
      </c>
      <c r="I79" s="24">
        <v>2000</v>
      </c>
      <c r="J79" s="25">
        <v>500</v>
      </c>
      <c r="K79" s="24">
        <v>2000</v>
      </c>
      <c r="L79" s="25"/>
    </row>
    <row r="80" spans="1:12" ht="15">
      <c r="A80" s="17" t="s">
        <v>173</v>
      </c>
      <c r="B80" s="17"/>
      <c r="C80" s="36">
        <v>3315</v>
      </c>
      <c r="D80" s="104">
        <v>5173</v>
      </c>
      <c r="E80" s="24">
        <v>0</v>
      </c>
      <c r="F80" s="25">
        <v>0</v>
      </c>
      <c r="G80" s="24">
        <v>0</v>
      </c>
      <c r="H80" s="25">
        <v>1160</v>
      </c>
      <c r="I80" s="24">
        <v>1200</v>
      </c>
      <c r="J80" s="25">
        <v>524</v>
      </c>
      <c r="K80" s="24">
        <v>1200</v>
      </c>
      <c r="L80" s="25"/>
    </row>
    <row r="81" spans="1:14" ht="15">
      <c r="A81" s="17" t="s">
        <v>179</v>
      </c>
      <c r="B81" s="17"/>
      <c r="C81" s="36">
        <v>3315</v>
      </c>
      <c r="D81" s="104">
        <v>5172</v>
      </c>
      <c r="E81" s="24">
        <v>5000</v>
      </c>
      <c r="F81" s="25">
        <v>3891</v>
      </c>
      <c r="G81" s="24">
        <v>4000</v>
      </c>
      <c r="H81" s="25">
        <v>0</v>
      </c>
      <c r="I81" s="24">
        <v>6000</v>
      </c>
      <c r="J81" s="25">
        <v>2420</v>
      </c>
      <c r="K81" s="24">
        <v>2500</v>
      </c>
      <c r="L81" s="25"/>
      <c r="N81" s="4" t="s">
        <v>180</v>
      </c>
    </row>
    <row r="82" spans="1:12" ht="15">
      <c r="A82" s="114" t="s">
        <v>64</v>
      </c>
      <c r="B82" s="115"/>
      <c r="C82" s="116"/>
      <c r="D82" s="117"/>
      <c r="E82" s="118">
        <f aca="true" t="shared" si="10" ref="E82:L82">SUM(E64:E81)</f>
        <v>343000</v>
      </c>
      <c r="F82" s="119">
        <f t="shared" si="10"/>
        <v>295557</v>
      </c>
      <c r="G82" s="118">
        <f t="shared" si="10"/>
        <v>290000</v>
      </c>
      <c r="H82" s="119">
        <f t="shared" si="10"/>
        <v>332124.6</v>
      </c>
      <c r="I82" s="118">
        <f t="shared" si="10"/>
        <v>356200</v>
      </c>
      <c r="J82" s="119">
        <f>SUM(J64:J81)</f>
        <v>333356.4</v>
      </c>
      <c r="K82" s="118">
        <f>SUM(K64:K81)</f>
        <v>510700</v>
      </c>
      <c r="L82" s="119">
        <f t="shared" si="10"/>
        <v>0</v>
      </c>
    </row>
    <row r="83" spans="1:12" ht="15">
      <c r="A83" s="17" t="s">
        <v>181</v>
      </c>
      <c r="B83" s="17"/>
      <c r="C83" s="36">
        <v>3319</v>
      </c>
      <c r="D83" s="104">
        <v>5021</v>
      </c>
      <c r="E83" s="24">
        <v>0</v>
      </c>
      <c r="F83" s="25">
        <v>0</v>
      </c>
      <c r="G83" s="24">
        <v>0</v>
      </c>
      <c r="H83" s="25">
        <v>0</v>
      </c>
      <c r="I83" s="24">
        <v>0</v>
      </c>
      <c r="J83" s="25">
        <v>0</v>
      </c>
      <c r="K83" s="24">
        <v>0</v>
      </c>
      <c r="L83" s="25"/>
    </row>
    <row r="84" spans="1:12" ht="15">
      <c r="A84" s="114"/>
      <c r="B84" s="114"/>
      <c r="C84" s="116"/>
      <c r="D84" s="117"/>
      <c r="E84" s="121">
        <f aca="true" t="shared" si="11" ref="E84:J84">E83</f>
        <v>0</v>
      </c>
      <c r="F84" s="122">
        <f t="shared" si="11"/>
        <v>0</v>
      </c>
      <c r="G84" s="121">
        <f t="shared" si="11"/>
        <v>0</v>
      </c>
      <c r="H84" s="122">
        <f t="shared" si="11"/>
        <v>0</v>
      </c>
      <c r="I84" s="121">
        <f t="shared" si="11"/>
        <v>0</v>
      </c>
      <c r="J84" s="122">
        <f t="shared" si="11"/>
        <v>0</v>
      </c>
      <c r="K84" s="121">
        <f>K83</f>
        <v>0</v>
      </c>
      <c r="L84" s="122">
        <f>L83</f>
        <v>0</v>
      </c>
    </row>
    <row r="85" spans="1:12" ht="15">
      <c r="A85" s="107" t="s">
        <v>182</v>
      </c>
      <c r="B85" s="108"/>
      <c r="C85" s="109"/>
      <c r="D85" s="110"/>
      <c r="E85" s="111">
        <f aca="true" t="shared" si="12" ref="E85:L85">E63+E82+E84</f>
        <v>739600</v>
      </c>
      <c r="F85" s="112">
        <f t="shared" si="12"/>
        <v>675627</v>
      </c>
      <c r="G85" s="111">
        <f t="shared" si="12"/>
        <v>677000</v>
      </c>
      <c r="H85" s="112">
        <f t="shared" si="12"/>
        <v>731863.6</v>
      </c>
      <c r="I85" s="111">
        <f t="shared" si="12"/>
        <v>783200</v>
      </c>
      <c r="J85" s="112">
        <f t="shared" si="12"/>
        <v>779767.4</v>
      </c>
      <c r="K85" s="111">
        <f>K63+K82+K84</f>
        <v>962700</v>
      </c>
      <c r="L85" s="112">
        <f t="shared" si="12"/>
        <v>0</v>
      </c>
    </row>
    <row r="86" spans="1:12" ht="15">
      <c r="A86" s="49" t="s">
        <v>165</v>
      </c>
      <c r="B86" s="49"/>
      <c r="C86" s="50">
        <v>3322</v>
      </c>
      <c r="D86" s="113">
        <v>5021</v>
      </c>
      <c r="E86" s="24">
        <v>0</v>
      </c>
      <c r="F86" s="25">
        <v>0</v>
      </c>
      <c r="G86" s="24">
        <v>0</v>
      </c>
      <c r="H86" s="25">
        <v>0</v>
      </c>
      <c r="I86" s="24">
        <v>0</v>
      </c>
      <c r="J86" s="25">
        <v>0</v>
      </c>
      <c r="K86" s="24">
        <v>0</v>
      </c>
      <c r="L86" s="25"/>
    </row>
    <row r="87" spans="1:14" ht="15">
      <c r="A87" s="17" t="s">
        <v>111</v>
      </c>
      <c r="B87" s="17"/>
      <c r="C87" s="36">
        <v>3322</v>
      </c>
      <c r="D87" s="104">
        <v>5169</v>
      </c>
      <c r="E87" s="24">
        <v>0</v>
      </c>
      <c r="F87" s="25">
        <v>0</v>
      </c>
      <c r="G87" s="24">
        <v>0</v>
      </c>
      <c r="H87" s="25">
        <v>0</v>
      </c>
      <c r="I87" s="24">
        <v>70000</v>
      </c>
      <c r="J87" s="25">
        <v>145805</v>
      </c>
      <c r="K87" s="24">
        <v>60000</v>
      </c>
      <c r="L87" s="25"/>
      <c r="M87" s="4" t="s">
        <v>183</v>
      </c>
      <c r="N87" s="4" t="s">
        <v>184</v>
      </c>
    </row>
    <row r="88" spans="1:14" ht="15">
      <c r="A88" s="17" t="s">
        <v>125</v>
      </c>
      <c r="B88" s="17"/>
      <c r="C88" s="36">
        <v>3322</v>
      </c>
      <c r="D88" s="104">
        <v>5171</v>
      </c>
      <c r="E88" s="24">
        <v>0</v>
      </c>
      <c r="F88" s="25">
        <v>0</v>
      </c>
      <c r="G88" s="24">
        <v>0</v>
      </c>
      <c r="H88" s="25">
        <v>0</v>
      </c>
      <c r="I88" s="24">
        <v>370000</v>
      </c>
      <c r="J88" s="25">
        <v>0</v>
      </c>
      <c r="K88" s="24">
        <v>2780000</v>
      </c>
      <c r="L88" s="25"/>
      <c r="M88" s="4" t="s">
        <v>342</v>
      </c>
      <c r="N88" s="4" t="s">
        <v>185</v>
      </c>
    </row>
    <row r="89" spans="1:12" ht="15">
      <c r="A89" s="17" t="s">
        <v>178</v>
      </c>
      <c r="B89" s="17"/>
      <c r="C89" s="36">
        <v>3322</v>
      </c>
      <c r="D89" s="104">
        <v>5175</v>
      </c>
      <c r="E89" s="24">
        <v>0</v>
      </c>
      <c r="F89" s="25">
        <v>0</v>
      </c>
      <c r="G89" s="24">
        <v>0</v>
      </c>
      <c r="H89" s="25">
        <v>0</v>
      </c>
      <c r="I89" s="24">
        <v>0</v>
      </c>
      <c r="J89" s="25">
        <v>0</v>
      </c>
      <c r="K89" s="24">
        <v>0</v>
      </c>
      <c r="L89" s="25"/>
    </row>
    <row r="90" spans="1:13" ht="15">
      <c r="A90" s="17" t="s">
        <v>187</v>
      </c>
      <c r="B90" s="17"/>
      <c r="C90" s="36">
        <v>3322</v>
      </c>
      <c r="D90" s="104">
        <v>5223</v>
      </c>
      <c r="E90" s="24">
        <v>0</v>
      </c>
      <c r="F90" s="25">
        <v>0</v>
      </c>
      <c r="G90" s="24">
        <v>0</v>
      </c>
      <c r="H90" s="25">
        <v>0</v>
      </c>
      <c r="I90" s="24">
        <v>0</v>
      </c>
      <c r="J90" s="25">
        <v>0</v>
      </c>
      <c r="K90" s="24">
        <v>30000</v>
      </c>
      <c r="L90" s="25"/>
      <c r="M90" s="4" t="s">
        <v>186</v>
      </c>
    </row>
    <row r="91" spans="1:12" ht="15">
      <c r="A91" s="17" t="s">
        <v>188</v>
      </c>
      <c r="B91" s="17"/>
      <c r="C91" s="36">
        <v>3322</v>
      </c>
      <c r="D91" s="104">
        <v>5493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/>
    </row>
    <row r="92" spans="1:12" ht="15">
      <c r="A92" s="17" t="s">
        <v>189</v>
      </c>
      <c r="B92" s="17"/>
      <c r="C92" s="36">
        <v>3322</v>
      </c>
      <c r="D92" s="104">
        <v>5499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/>
    </row>
    <row r="93" spans="1:12" ht="15">
      <c r="A93" s="107" t="s">
        <v>190</v>
      </c>
      <c r="B93" s="108"/>
      <c r="C93" s="109"/>
      <c r="D93" s="110"/>
      <c r="E93" s="111">
        <f aca="true" t="shared" si="13" ref="E93:L93">SUM(E86:E92)</f>
        <v>0</v>
      </c>
      <c r="F93" s="112">
        <f t="shared" si="13"/>
        <v>0</v>
      </c>
      <c r="G93" s="111">
        <f t="shared" si="13"/>
        <v>0</v>
      </c>
      <c r="H93" s="112">
        <f t="shared" si="13"/>
        <v>0</v>
      </c>
      <c r="I93" s="111">
        <f t="shared" si="13"/>
        <v>440000</v>
      </c>
      <c r="J93" s="112">
        <f>SUM(J86:J92)</f>
        <v>145805</v>
      </c>
      <c r="K93" s="111">
        <f>SUM(K86:K92)</f>
        <v>2870000</v>
      </c>
      <c r="L93" s="112">
        <f t="shared" si="13"/>
        <v>0</v>
      </c>
    </row>
    <row r="94" spans="1:16" ht="15">
      <c r="A94" s="17" t="s">
        <v>119</v>
      </c>
      <c r="B94" s="17"/>
      <c r="C94" s="36">
        <v>3399</v>
      </c>
      <c r="D94" s="104">
        <v>5139</v>
      </c>
      <c r="E94" s="24">
        <v>2000</v>
      </c>
      <c r="F94" s="25">
        <v>6794</v>
      </c>
      <c r="G94" s="24">
        <v>5000</v>
      </c>
      <c r="H94" s="25">
        <v>4619</v>
      </c>
      <c r="I94" s="24">
        <v>15000</v>
      </c>
      <c r="J94" s="25">
        <v>2383</v>
      </c>
      <c r="K94" s="24">
        <v>30000</v>
      </c>
      <c r="L94" s="25"/>
      <c r="M94" s="4" t="s">
        <v>191</v>
      </c>
      <c r="N94" s="4" t="s">
        <v>192</v>
      </c>
      <c r="O94" s="14" t="s">
        <v>193</v>
      </c>
      <c r="P94" s="14" t="s">
        <v>193</v>
      </c>
    </row>
    <row r="95" spans="1:14" ht="15">
      <c r="A95" s="17" t="s">
        <v>111</v>
      </c>
      <c r="B95" s="17"/>
      <c r="C95" s="36">
        <v>3399</v>
      </c>
      <c r="D95" s="104">
        <v>5169</v>
      </c>
      <c r="E95" s="24">
        <v>8000</v>
      </c>
      <c r="F95" s="25">
        <v>1100</v>
      </c>
      <c r="G95" s="24">
        <v>2000</v>
      </c>
      <c r="H95" s="25">
        <v>5300</v>
      </c>
      <c r="I95" s="24">
        <v>8000</v>
      </c>
      <c r="J95" s="25">
        <v>5241</v>
      </c>
      <c r="K95" s="24">
        <v>15000</v>
      </c>
      <c r="L95" s="25"/>
      <c r="N95" s="4" t="s">
        <v>194</v>
      </c>
    </row>
    <row r="96" spans="1:12" ht="15">
      <c r="A96" s="17" t="s">
        <v>178</v>
      </c>
      <c r="B96" s="17"/>
      <c r="C96" s="36">
        <v>3399</v>
      </c>
      <c r="D96" s="104">
        <v>5175</v>
      </c>
      <c r="E96" s="24">
        <v>15000</v>
      </c>
      <c r="F96" s="25">
        <v>9799</v>
      </c>
      <c r="G96" s="24">
        <v>10000</v>
      </c>
      <c r="H96" s="25">
        <v>11203</v>
      </c>
      <c r="I96" s="24">
        <v>11000</v>
      </c>
      <c r="J96" s="25">
        <v>9740</v>
      </c>
      <c r="K96" s="24">
        <v>15000</v>
      </c>
      <c r="L96" s="25"/>
    </row>
    <row r="97" spans="1:14" ht="15">
      <c r="A97" s="17" t="s">
        <v>195</v>
      </c>
      <c r="B97" s="17"/>
      <c r="C97" s="36">
        <v>3399</v>
      </c>
      <c r="D97" s="104">
        <v>5194</v>
      </c>
      <c r="E97" s="24">
        <v>10000</v>
      </c>
      <c r="F97" s="25">
        <v>16659</v>
      </c>
      <c r="G97" s="24">
        <v>15000</v>
      </c>
      <c r="H97" s="25">
        <v>10067</v>
      </c>
      <c r="I97" s="24">
        <v>15000</v>
      </c>
      <c r="J97" s="25">
        <v>20568</v>
      </c>
      <c r="K97" s="24">
        <v>25000</v>
      </c>
      <c r="L97" s="25"/>
      <c r="N97" s="4" t="s">
        <v>196</v>
      </c>
    </row>
    <row r="98" spans="1:15" ht="15">
      <c r="A98" s="17" t="s">
        <v>187</v>
      </c>
      <c r="B98" s="17"/>
      <c r="C98" s="36">
        <v>3399</v>
      </c>
      <c r="D98" s="104">
        <v>5223</v>
      </c>
      <c r="E98" s="24">
        <v>0</v>
      </c>
      <c r="F98" s="25">
        <v>0</v>
      </c>
      <c r="G98" s="24">
        <v>30000</v>
      </c>
      <c r="H98" s="25">
        <v>0</v>
      </c>
      <c r="I98" s="24">
        <v>0</v>
      </c>
      <c r="J98" s="25">
        <v>0</v>
      </c>
      <c r="K98" s="24">
        <v>0</v>
      </c>
      <c r="L98" s="25"/>
      <c r="O98" s="14" t="s">
        <v>197</v>
      </c>
    </row>
    <row r="99" spans="1:14" ht="15">
      <c r="A99" s="17" t="s">
        <v>198</v>
      </c>
      <c r="B99" s="17"/>
      <c r="C99" s="36">
        <v>3399</v>
      </c>
      <c r="D99" s="104">
        <v>5229</v>
      </c>
      <c r="E99" s="24">
        <v>0</v>
      </c>
      <c r="F99" s="25">
        <v>0</v>
      </c>
      <c r="G99" s="24">
        <v>0</v>
      </c>
      <c r="H99" s="25">
        <v>0</v>
      </c>
      <c r="I99" s="24">
        <v>50000</v>
      </c>
      <c r="J99" s="25">
        <v>3400</v>
      </c>
      <c r="K99" s="24">
        <v>50000</v>
      </c>
      <c r="L99" s="25"/>
      <c r="N99" s="4" t="s">
        <v>199</v>
      </c>
    </row>
    <row r="100" spans="1:14" ht="15">
      <c r="A100" s="17" t="s">
        <v>200</v>
      </c>
      <c r="B100" s="17"/>
      <c r="C100" s="36">
        <v>3399</v>
      </c>
      <c r="D100" s="104">
        <v>5492</v>
      </c>
      <c r="E100" s="24">
        <v>10000</v>
      </c>
      <c r="F100" s="25">
        <v>6000</v>
      </c>
      <c r="G100" s="24">
        <v>10000</v>
      </c>
      <c r="H100" s="25">
        <v>12000</v>
      </c>
      <c r="I100" s="24">
        <v>12000</v>
      </c>
      <c r="J100" s="25">
        <v>7000</v>
      </c>
      <c r="K100" s="24">
        <v>12000</v>
      </c>
      <c r="L100" s="25"/>
      <c r="N100" s="4" t="s">
        <v>201</v>
      </c>
    </row>
    <row r="101" spans="1:12" ht="15">
      <c r="A101" s="107" t="s">
        <v>202</v>
      </c>
      <c r="B101" s="108"/>
      <c r="C101" s="109"/>
      <c r="D101" s="110"/>
      <c r="E101" s="111">
        <f aca="true" t="shared" si="14" ref="E101:L101">SUM(E94:E100)</f>
        <v>45000</v>
      </c>
      <c r="F101" s="112">
        <f t="shared" si="14"/>
        <v>40352</v>
      </c>
      <c r="G101" s="111">
        <f t="shared" si="14"/>
        <v>72000</v>
      </c>
      <c r="H101" s="112">
        <f t="shared" si="14"/>
        <v>43189</v>
      </c>
      <c r="I101" s="111">
        <f t="shared" si="14"/>
        <v>111000</v>
      </c>
      <c r="J101" s="112">
        <f>SUM(J94:J100)</f>
        <v>48332</v>
      </c>
      <c r="K101" s="111">
        <f>SUM(K94:K100)</f>
        <v>147000</v>
      </c>
      <c r="L101" s="112">
        <f t="shared" si="14"/>
        <v>0</v>
      </c>
    </row>
    <row r="102" spans="1:12" ht="15">
      <c r="A102" s="17" t="s">
        <v>165</v>
      </c>
      <c r="B102" s="17"/>
      <c r="C102" s="36">
        <v>3412</v>
      </c>
      <c r="D102" s="104">
        <v>5021</v>
      </c>
      <c r="E102" s="24">
        <v>66000</v>
      </c>
      <c r="F102" s="25">
        <v>67480</v>
      </c>
      <c r="G102" s="27">
        <v>67000</v>
      </c>
      <c r="H102" s="38">
        <v>59392</v>
      </c>
      <c r="I102" s="27">
        <v>70000</v>
      </c>
      <c r="J102" s="38">
        <v>63598</v>
      </c>
      <c r="K102" s="27">
        <v>70000</v>
      </c>
      <c r="L102" s="38"/>
    </row>
    <row r="103" spans="1:12" ht="15">
      <c r="A103" s="17" t="s">
        <v>135</v>
      </c>
      <c r="B103" s="17"/>
      <c r="C103" s="36">
        <v>3412</v>
      </c>
      <c r="D103" s="104">
        <v>5137</v>
      </c>
      <c r="E103" s="24">
        <v>0</v>
      </c>
      <c r="F103" s="25">
        <v>0</v>
      </c>
      <c r="G103" s="27">
        <v>0</v>
      </c>
      <c r="H103" s="38">
        <v>0</v>
      </c>
      <c r="I103" s="27">
        <v>0</v>
      </c>
      <c r="J103" s="38">
        <v>13128</v>
      </c>
      <c r="K103" s="27">
        <v>15000</v>
      </c>
      <c r="L103" s="38"/>
    </row>
    <row r="104" spans="1:16" ht="15">
      <c r="A104" s="17" t="s">
        <v>119</v>
      </c>
      <c r="B104" s="17"/>
      <c r="C104" s="36">
        <v>3412</v>
      </c>
      <c r="D104" s="104">
        <v>5139</v>
      </c>
      <c r="E104" s="24">
        <v>5000</v>
      </c>
      <c r="F104" s="25">
        <v>5219</v>
      </c>
      <c r="G104" s="27">
        <v>5000</v>
      </c>
      <c r="H104" s="38">
        <v>3662</v>
      </c>
      <c r="I104" s="27">
        <v>5000</v>
      </c>
      <c r="J104" s="38">
        <v>4483</v>
      </c>
      <c r="K104" s="27">
        <v>5000</v>
      </c>
      <c r="L104" s="38"/>
      <c r="P104" s="14" t="s">
        <v>203</v>
      </c>
    </row>
    <row r="105" spans="1:12" ht="15">
      <c r="A105" s="17" t="s">
        <v>204</v>
      </c>
      <c r="B105" s="17"/>
      <c r="C105" s="36">
        <v>3412</v>
      </c>
      <c r="D105" s="104">
        <v>5141</v>
      </c>
      <c r="E105" s="24">
        <v>0</v>
      </c>
      <c r="F105" s="25">
        <v>0</v>
      </c>
      <c r="G105" s="27">
        <v>0</v>
      </c>
      <c r="H105" s="38">
        <v>0</v>
      </c>
      <c r="I105" s="27">
        <v>0</v>
      </c>
      <c r="J105" s="38">
        <v>0</v>
      </c>
      <c r="K105" s="27">
        <v>0</v>
      </c>
      <c r="L105" s="38"/>
    </row>
    <row r="106" spans="1:12" ht="15">
      <c r="A106" s="17" t="s">
        <v>139</v>
      </c>
      <c r="B106" s="17"/>
      <c r="C106" s="36">
        <v>3412</v>
      </c>
      <c r="D106" s="104">
        <v>5151</v>
      </c>
      <c r="E106" s="24">
        <v>0</v>
      </c>
      <c r="F106" s="25">
        <v>0</v>
      </c>
      <c r="G106" s="27">
        <v>0</v>
      </c>
      <c r="H106" s="38">
        <v>0</v>
      </c>
      <c r="I106" s="27">
        <v>0</v>
      </c>
      <c r="J106" s="38">
        <v>9699</v>
      </c>
      <c r="K106" s="27">
        <v>10000</v>
      </c>
      <c r="L106" s="38"/>
    </row>
    <row r="107" spans="1:12" ht="15">
      <c r="A107" s="17" t="s">
        <v>205</v>
      </c>
      <c r="B107" s="17"/>
      <c r="C107" s="36">
        <v>3412</v>
      </c>
      <c r="D107" s="104">
        <v>5156</v>
      </c>
      <c r="E107" s="24">
        <v>10000</v>
      </c>
      <c r="F107" s="25">
        <v>10856</v>
      </c>
      <c r="G107" s="27">
        <v>10000</v>
      </c>
      <c r="H107" s="38">
        <v>8876</v>
      </c>
      <c r="I107" s="27">
        <v>10000</v>
      </c>
      <c r="J107" s="38">
        <v>5660</v>
      </c>
      <c r="K107" s="27">
        <v>10000</v>
      </c>
      <c r="L107" s="38"/>
    </row>
    <row r="108" spans="1:12" ht="15">
      <c r="A108" s="17" t="s">
        <v>140</v>
      </c>
      <c r="B108" s="17"/>
      <c r="C108" s="36">
        <v>3412</v>
      </c>
      <c r="D108" s="104">
        <v>5162</v>
      </c>
      <c r="E108" s="24">
        <v>1000</v>
      </c>
      <c r="F108" s="25">
        <v>1000</v>
      </c>
      <c r="G108" s="27">
        <v>1000</v>
      </c>
      <c r="H108" s="38">
        <v>300</v>
      </c>
      <c r="I108" s="27">
        <v>1000</v>
      </c>
      <c r="J108" s="38">
        <v>500</v>
      </c>
      <c r="K108" s="27">
        <v>10000</v>
      </c>
      <c r="L108" s="38"/>
    </row>
    <row r="109" spans="1:16" ht="15">
      <c r="A109" s="17" t="s">
        <v>111</v>
      </c>
      <c r="B109" s="17"/>
      <c r="C109" s="36">
        <v>3412</v>
      </c>
      <c r="D109" s="104">
        <v>5169</v>
      </c>
      <c r="E109" s="24">
        <v>8000</v>
      </c>
      <c r="F109" s="25">
        <v>6050</v>
      </c>
      <c r="G109" s="27">
        <v>7000</v>
      </c>
      <c r="H109" s="38">
        <v>12460</v>
      </c>
      <c r="I109" s="27">
        <v>12000</v>
      </c>
      <c r="J109" s="38">
        <v>7440</v>
      </c>
      <c r="K109" s="27">
        <v>50000</v>
      </c>
      <c r="L109" s="38"/>
      <c r="M109" s="4" t="s">
        <v>332</v>
      </c>
      <c r="P109" s="14" t="s">
        <v>206</v>
      </c>
    </row>
    <row r="110" spans="1:16" ht="15">
      <c r="A110" s="17" t="s">
        <v>125</v>
      </c>
      <c r="B110" s="17"/>
      <c r="C110" s="36">
        <v>3412</v>
      </c>
      <c r="D110" s="104">
        <v>5171</v>
      </c>
      <c r="E110" s="24">
        <v>170000</v>
      </c>
      <c r="F110" s="25">
        <v>0</v>
      </c>
      <c r="G110" s="27">
        <v>550000</v>
      </c>
      <c r="H110" s="38">
        <v>690531</v>
      </c>
      <c r="I110" s="27">
        <v>120000</v>
      </c>
      <c r="J110" s="38">
        <v>591661</v>
      </c>
      <c r="K110" s="27">
        <v>200000</v>
      </c>
      <c r="L110" s="38"/>
      <c r="M110" s="4" t="s">
        <v>339</v>
      </c>
      <c r="N110" s="4" t="s">
        <v>207</v>
      </c>
      <c r="O110" s="14" t="s">
        <v>208</v>
      </c>
      <c r="P110" s="14" t="s">
        <v>209</v>
      </c>
    </row>
    <row r="111" spans="1:12" ht="15">
      <c r="A111" s="17" t="s">
        <v>178</v>
      </c>
      <c r="B111" s="17"/>
      <c r="C111" s="36">
        <v>3412</v>
      </c>
      <c r="D111" s="104">
        <v>5175</v>
      </c>
      <c r="E111" s="24">
        <v>0</v>
      </c>
      <c r="F111" s="25">
        <v>0</v>
      </c>
      <c r="G111" s="27">
        <v>0</v>
      </c>
      <c r="H111" s="38">
        <v>0</v>
      </c>
      <c r="I111" s="27">
        <v>0</v>
      </c>
      <c r="J111" s="38">
        <v>0</v>
      </c>
      <c r="K111" s="27">
        <v>0</v>
      </c>
      <c r="L111" s="38"/>
    </row>
    <row r="112" spans="1:12" ht="15">
      <c r="A112" s="17" t="s">
        <v>132</v>
      </c>
      <c r="B112" s="123"/>
      <c r="C112" s="36">
        <v>3412</v>
      </c>
      <c r="D112" s="104">
        <v>6121</v>
      </c>
      <c r="E112" s="24">
        <v>0</v>
      </c>
      <c r="F112" s="25">
        <v>0</v>
      </c>
      <c r="G112" s="27">
        <v>0</v>
      </c>
      <c r="H112" s="38">
        <v>0</v>
      </c>
      <c r="I112" s="27">
        <v>0</v>
      </c>
      <c r="J112" s="38">
        <v>0</v>
      </c>
      <c r="K112" s="27">
        <v>0</v>
      </c>
      <c r="L112" s="38"/>
    </row>
    <row r="113" spans="1:16" ht="15">
      <c r="A113" s="17" t="s">
        <v>147</v>
      </c>
      <c r="B113" s="17"/>
      <c r="C113" s="36">
        <v>3412</v>
      </c>
      <c r="D113" s="104">
        <v>6122</v>
      </c>
      <c r="E113" s="24">
        <v>22000</v>
      </c>
      <c r="F113" s="38">
        <v>0</v>
      </c>
      <c r="G113" s="27">
        <v>0</v>
      </c>
      <c r="H113" s="38">
        <v>0</v>
      </c>
      <c r="I113" s="27">
        <v>0</v>
      </c>
      <c r="J113" s="38">
        <v>0</v>
      </c>
      <c r="K113" s="27">
        <v>0</v>
      </c>
      <c r="L113" s="38"/>
      <c r="P113" s="124" t="s">
        <v>210</v>
      </c>
    </row>
    <row r="114" spans="1:12" ht="15">
      <c r="A114" s="114" t="s">
        <v>211</v>
      </c>
      <c r="B114" s="115"/>
      <c r="C114" s="116"/>
      <c r="D114" s="117"/>
      <c r="E114" s="118">
        <f aca="true" t="shared" si="15" ref="E114:L114">SUM(E102:E113)</f>
        <v>282000</v>
      </c>
      <c r="F114" s="119">
        <f t="shared" si="15"/>
        <v>90605</v>
      </c>
      <c r="G114" s="118">
        <f t="shared" si="15"/>
        <v>640000</v>
      </c>
      <c r="H114" s="119">
        <f t="shared" si="15"/>
        <v>775221</v>
      </c>
      <c r="I114" s="118">
        <f t="shared" si="15"/>
        <v>218000</v>
      </c>
      <c r="J114" s="119">
        <f>SUM(J102:J113)</f>
        <v>696169</v>
      </c>
      <c r="K114" s="118">
        <f>SUM(K102:K113)</f>
        <v>370000</v>
      </c>
      <c r="L114" s="119">
        <f t="shared" si="15"/>
        <v>0</v>
      </c>
    </row>
    <row r="115" spans="1:12" ht="15">
      <c r="A115" s="49" t="s">
        <v>135</v>
      </c>
      <c r="B115" s="49"/>
      <c r="C115" s="50">
        <v>3419</v>
      </c>
      <c r="D115" s="113">
        <v>5137</v>
      </c>
      <c r="E115" s="125">
        <v>0</v>
      </c>
      <c r="F115" s="38">
        <v>21372</v>
      </c>
      <c r="G115" s="27">
        <v>0</v>
      </c>
      <c r="H115" s="38">
        <v>0</v>
      </c>
      <c r="I115" s="27">
        <v>0</v>
      </c>
      <c r="J115" s="38">
        <v>0</v>
      </c>
      <c r="K115" s="27">
        <v>0</v>
      </c>
      <c r="L115" s="38"/>
    </row>
    <row r="116" spans="1:12" ht="15">
      <c r="A116" s="49" t="s">
        <v>119</v>
      </c>
      <c r="B116" s="49"/>
      <c r="C116" s="50">
        <v>3419</v>
      </c>
      <c r="D116" s="113">
        <v>5139</v>
      </c>
      <c r="E116" s="125">
        <v>0</v>
      </c>
      <c r="F116" s="38">
        <v>5184</v>
      </c>
      <c r="G116" s="27">
        <v>5000</v>
      </c>
      <c r="H116" s="38">
        <v>14444</v>
      </c>
      <c r="I116" s="27">
        <v>20000</v>
      </c>
      <c r="J116" s="38">
        <v>12148.79</v>
      </c>
      <c r="K116" s="27">
        <v>20000</v>
      </c>
      <c r="L116" s="38"/>
    </row>
    <row r="117" spans="1:12" ht="15">
      <c r="A117" s="17" t="s">
        <v>139</v>
      </c>
      <c r="B117" s="17"/>
      <c r="C117" s="36">
        <v>3419</v>
      </c>
      <c r="D117" s="104">
        <v>5151</v>
      </c>
      <c r="E117" s="24">
        <v>7500</v>
      </c>
      <c r="F117" s="25">
        <v>9824</v>
      </c>
      <c r="G117" s="24">
        <v>10000</v>
      </c>
      <c r="H117" s="25">
        <v>9803</v>
      </c>
      <c r="I117" s="24">
        <v>10000</v>
      </c>
      <c r="J117" s="25">
        <v>0</v>
      </c>
      <c r="K117" s="24">
        <v>0</v>
      </c>
      <c r="L117" s="25"/>
    </row>
    <row r="118" spans="1:16" ht="15">
      <c r="A118" s="17" t="s">
        <v>212</v>
      </c>
      <c r="B118" s="17"/>
      <c r="C118" s="36">
        <v>3419</v>
      </c>
      <c r="D118" s="104">
        <v>5222</v>
      </c>
      <c r="E118" s="24">
        <v>80000</v>
      </c>
      <c r="F118" s="25">
        <v>80000</v>
      </c>
      <c r="G118" s="24">
        <v>80000</v>
      </c>
      <c r="H118" s="25">
        <v>80000</v>
      </c>
      <c r="I118" s="24">
        <v>80000</v>
      </c>
      <c r="J118" s="25">
        <v>80000</v>
      </c>
      <c r="K118" s="24">
        <v>80000</v>
      </c>
      <c r="L118" s="25"/>
      <c r="O118" s="14" t="s">
        <v>213</v>
      </c>
      <c r="P118" s="14" t="s">
        <v>213</v>
      </c>
    </row>
    <row r="119" spans="1:15" ht="15">
      <c r="A119" s="17" t="s">
        <v>132</v>
      </c>
      <c r="B119" s="123"/>
      <c r="C119" s="36">
        <v>3419</v>
      </c>
      <c r="D119" s="104">
        <v>6121</v>
      </c>
      <c r="E119" s="24">
        <v>0</v>
      </c>
      <c r="F119" s="25">
        <v>0</v>
      </c>
      <c r="G119" s="27">
        <v>280000</v>
      </c>
      <c r="H119" s="25">
        <v>229537</v>
      </c>
      <c r="I119" s="27">
        <v>230000</v>
      </c>
      <c r="J119" s="25">
        <v>0</v>
      </c>
      <c r="K119" s="27">
        <v>0</v>
      </c>
      <c r="L119" s="25"/>
      <c r="N119" s="4" t="s">
        <v>214</v>
      </c>
      <c r="O119" s="14" t="s">
        <v>215</v>
      </c>
    </row>
    <row r="120" spans="1:12" ht="15">
      <c r="A120" s="114" t="s">
        <v>75</v>
      </c>
      <c r="B120" s="114"/>
      <c r="C120" s="116"/>
      <c r="D120" s="117"/>
      <c r="E120" s="118">
        <f aca="true" t="shared" si="16" ref="E120:L120">SUM(E115:E119)</f>
        <v>87500</v>
      </c>
      <c r="F120" s="119">
        <f t="shared" si="16"/>
        <v>116380</v>
      </c>
      <c r="G120" s="118">
        <f t="shared" si="16"/>
        <v>375000</v>
      </c>
      <c r="H120" s="119">
        <f t="shared" si="16"/>
        <v>333784</v>
      </c>
      <c r="I120" s="118">
        <f t="shared" si="16"/>
        <v>340000</v>
      </c>
      <c r="J120" s="119">
        <f>SUM(J115:J119)</f>
        <v>92148.79000000001</v>
      </c>
      <c r="K120" s="118">
        <f>SUM(K115:K119)</f>
        <v>100000</v>
      </c>
      <c r="L120" s="119">
        <f t="shared" si="16"/>
        <v>0</v>
      </c>
    </row>
    <row r="121" spans="1:12" ht="15">
      <c r="A121" s="107" t="s">
        <v>71</v>
      </c>
      <c r="B121" s="108"/>
      <c r="C121" s="109"/>
      <c r="D121" s="110"/>
      <c r="E121" s="111">
        <f aca="true" t="shared" si="17" ref="E121:L121">E114+E120</f>
        <v>369500</v>
      </c>
      <c r="F121" s="112">
        <f t="shared" si="17"/>
        <v>206985</v>
      </c>
      <c r="G121" s="111">
        <f t="shared" si="17"/>
        <v>1015000</v>
      </c>
      <c r="H121" s="112">
        <f t="shared" si="17"/>
        <v>1109005</v>
      </c>
      <c r="I121" s="111">
        <f t="shared" si="17"/>
        <v>558000</v>
      </c>
      <c r="J121" s="112">
        <f>J114+J120</f>
        <v>788317.79</v>
      </c>
      <c r="K121" s="111">
        <f>K114+K120</f>
        <v>470000</v>
      </c>
      <c r="L121" s="112">
        <f t="shared" si="17"/>
        <v>0</v>
      </c>
    </row>
    <row r="122" spans="1:12" ht="15">
      <c r="A122" s="17" t="s">
        <v>119</v>
      </c>
      <c r="B122" s="17"/>
      <c r="C122" s="36">
        <v>3612</v>
      </c>
      <c r="D122" s="104">
        <v>5139</v>
      </c>
      <c r="E122" s="24">
        <v>10000</v>
      </c>
      <c r="F122" s="126">
        <v>65</v>
      </c>
      <c r="G122" s="27">
        <v>10000</v>
      </c>
      <c r="H122" s="127">
        <v>0</v>
      </c>
      <c r="I122" s="27">
        <v>10000</v>
      </c>
      <c r="J122" s="38">
        <v>1075</v>
      </c>
      <c r="K122" s="27">
        <v>10000</v>
      </c>
      <c r="L122" s="127"/>
    </row>
    <row r="123" spans="1:12" ht="15">
      <c r="A123" s="17" t="s">
        <v>204</v>
      </c>
      <c r="B123" s="17"/>
      <c r="C123" s="36">
        <v>3612</v>
      </c>
      <c r="D123" s="104">
        <v>5141</v>
      </c>
      <c r="E123" s="24">
        <v>60000</v>
      </c>
      <c r="F123" s="25">
        <v>31623</v>
      </c>
      <c r="G123" s="27">
        <v>40000</v>
      </c>
      <c r="H123" s="38">
        <v>8073</v>
      </c>
      <c r="I123" s="27">
        <v>0</v>
      </c>
      <c r="J123" s="38">
        <v>0</v>
      </c>
      <c r="K123" s="27">
        <v>0</v>
      </c>
      <c r="L123" s="38"/>
    </row>
    <row r="124" spans="1:16" ht="15">
      <c r="A124" s="17" t="s">
        <v>139</v>
      </c>
      <c r="B124" s="17"/>
      <c r="C124" s="36">
        <v>3612</v>
      </c>
      <c r="D124" s="104">
        <v>5151</v>
      </c>
      <c r="E124" s="24">
        <v>35000</v>
      </c>
      <c r="F124" s="38">
        <v>76249</v>
      </c>
      <c r="G124" s="27">
        <v>75000</v>
      </c>
      <c r="H124" s="38">
        <v>72899</v>
      </c>
      <c r="I124" s="27">
        <v>75000</v>
      </c>
      <c r="J124" s="38">
        <v>68982</v>
      </c>
      <c r="K124" s="27">
        <v>75000</v>
      </c>
      <c r="L124" s="38"/>
      <c r="P124" s="14" t="s">
        <v>216</v>
      </c>
    </row>
    <row r="125" spans="1:15" ht="15">
      <c r="A125" s="17" t="s">
        <v>170</v>
      </c>
      <c r="B125" s="17"/>
      <c r="C125" s="36">
        <v>3612</v>
      </c>
      <c r="D125" s="104">
        <v>5153</v>
      </c>
      <c r="E125" s="24">
        <v>20000</v>
      </c>
      <c r="F125" s="38">
        <v>48969</v>
      </c>
      <c r="G125" s="27">
        <v>57000</v>
      </c>
      <c r="H125" s="38">
        <v>60167</v>
      </c>
      <c r="I125" s="27">
        <v>60000</v>
      </c>
      <c r="J125" s="38">
        <v>41171.73</v>
      </c>
      <c r="K125" s="27">
        <v>50000</v>
      </c>
      <c r="L125" s="38"/>
      <c r="O125" s="14" t="s">
        <v>217</v>
      </c>
    </row>
    <row r="126" spans="1:14" ht="15">
      <c r="A126" s="17" t="s">
        <v>108</v>
      </c>
      <c r="B126" s="17"/>
      <c r="C126" s="36">
        <v>3612</v>
      </c>
      <c r="D126" s="104">
        <v>5164</v>
      </c>
      <c r="E126" s="24">
        <v>0</v>
      </c>
      <c r="F126" s="25">
        <v>0</v>
      </c>
      <c r="G126" s="27">
        <v>0</v>
      </c>
      <c r="H126" s="38">
        <v>0</v>
      </c>
      <c r="I126" s="27">
        <v>0</v>
      </c>
      <c r="J126" s="38">
        <v>0</v>
      </c>
      <c r="K126" s="27">
        <v>0</v>
      </c>
      <c r="L126" s="38"/>
      <c r="N126" s="4" t="s">
        <v>218</v>
      </c>
    </row>
    <row r="127" spans="1:12" ht="15">
      <c r="A127" s="17" t="s">
        <v>111</v>
      </c>
      <c r="B127" s="17"/>
      <c r="C127" s="36">
        <v>3612</v>
      </c>
      <c r="D127" s="104">
        <v>5169</v>
      </c>
      <c r="E127" s="24">
        <v>0</v>
      </c>
      <c r="F127" s="25">
        <v>4605</v>
      </c>
      <c r="G127" s="27">
        <v>4000</v>
      </c>
      <c r="H127" s="38">
        <v>2680</v>
      </c>
      <c r="I127" s="27">
        <v>30000</v>
      </c>
      <c r="J127" s="38">
        <v>61116</v>
      </c>
      <c r="K127" s="27">
        <v>60000</v>
      </c>
      <c r="L127" s="38"/>
    </row>
    <row r="128" spans="1:13" ht="15">
      <c r="A128" s="17" t="s">
        <v>125</v>
      </c>
      <c r="B128" s="17"/>
      <c r="C128" s="36">
        <v>3612</v>
      </c>
      <c r="D128" s="104">
        <v>5171</v>
      </c>
      <c r="E128" s="24">
        <v>30000</v>
      </c>
      <c r="F128" s="25">
        <v>16765</v>
      </c>
      <c r="G128" s="27">
        <v>20000</v>
      </c>
      <c r="H128" s="38">
        <v>54300</v>
      </c>
      <c r="I128" s="27">
        <v>50000</v>
      </c>
      <c r="J128" s="38">
        <v>25892</v>
      </c>
      <c r="K128" s="27">
        <v>120000</v>
      </c>
      <c r="L128" s="38"/>
      <c r="M128" s="4" t="s">
        <v>343</v>
      </c>
    </row>
    <row r="129" spans="1:12" ht="15">
      <c r="A129" s="17" t="s">
        <v>172</v>
      </c>
      <c r="B129" s="17"/>
      <c r="C129" s="36">
        <v>3612</v>
      </c>
      <c r="D129" s="104">
        <v>5172</v>
      </c>
      <c r="E129" s="24">
        <v>0</v>
      </c>
      <c r="F129" s="25">
        <v>0</v>
      </c>
      <c r="G129" s="27">
        <v>0</v>
      </c>
      <c r="H129" s="38">
        <v>0</v>
      </c>
      <c r="I129" s="27">
        <v>0</v>
      </c>
      <c r="J129" s="38">
        <v>0</v>
      </c>
      <c r="K129" s="27">
        <v>0</v>
      </c>
      <c r="L129" s="38"/>
    </row>
    <row r="130" spans="1:12" ht="15">
      <c r="A130" s="17" t="s">
        <v>132</v>
      </c>
      <c r="B130" s="17"/>
      <c r="C130" s="36">
        <v>3612</v>
      </c>
      <c r="D130" s="104">
        <v>5362</v>
      </c>
      <c r="E130" s="24">
        <v>0</v>
      </c>
      <c r="F130" s="25">
        <v>0</v>
      </c>
      <c r="G130" s="27">
        <v>0</v>
      </c>
      <c r="H130" s="38">
        <v>48040</v>
      </c>
      <c r="I130" s="27">
        <v>0</v>
      </c>
      <c r="J130" s="38">
        <v>0</v>
      </c>
      <c r="K130" s="27">
        <v>0</v>
      </c>
      <c r="L130" s="38"/>
    </row>
    <row r="131" spans="1:12" ht="15">
      <c r="A131" s="107" t="s">
        <v>79</v>
      </c>
      <c r="B131" s="107"/>
      <c r="C131" s="128"/>
      <c r="D131" s="129"/>
      <c r="E131" s="111">
        <f aca="true" t="shared" si="18" ref="E131:L131">SUM(E122:E130)</f>
        <v>155000</v>
      </c>
      <c r="F131" s="112">
        <f t="shared" si="18"/>
        <v>178276</v>
      </c>
      <c r="G131" s="111">
        <f t="shared" si="18"/>
        <v>206000</v>
      </c>
      <c r="H131" s="112">
        <f t="shared" si="18"/>
        <v>246159</v>
      </c>
      <c r="I131" s="111">
        <f t="shared" si="18"/>
        <v>225000</v>
      </c>
      <c r="J131" s="112">
        <f>SUM(J122:J130)</f>
        <v>198236.73</v>
      </c>
      <c r="K131" s="111">
        <f>SUM(K122:K130)</f>
        <v>315000</v>
      </c>
      <c r="L131" s="112">
        <f t="shared" si="18"/>
        <v>0</v>
      </c>
    </row>
    <row r="132" spans="1:12" ht="15">
      <c r="A132" s="17" t="s">
        <v>119</v>
      </c>
      <c r="B132" s="17"/>
      <c r="C132" s="36">
        <v>3631</v>
      </c>
      <c r="D132" s="104">
        <v>5139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/>
    </row>
    <row r="133" spans="1:12" ht="15">
      <c r="A133" s="17" t="s">
        <v>171</v>
      </c>
      <c r="B133" s="17"/>
      <c r="C133" s="36">
        <v>3631</v>
      </c>
      <c r="D133" s="104">
        <v>5154</v>
      </c>
      <c r="E133" s="24">
        <v>300000</v>
      </c>
      <c r="F133" s="25">
        <v>376784</v>
      </c>
      <c r="G133" s="24">
        <v>370000</v>
      </c>
      <c r="H133" s="25">
        <v>459577</v>
      </c>
      <c r="I133" s="24">
        <v>450000</v>
      </c>
      <c r="J133" s="25">
        <v>144344</v>
      </c>
      <c r="K133" s="24">
        <v>400000</v>
      </c>
      <c r="L133" s="25"/>
    </row>
    <row r="134" spans="1:14" ht="15">
      <c r="A134" s="17" t="s">
        <v>111</v>
      </c>
      <c r="B134" s="17"/>
      <c r="C134" s="36">
        <v>3631</v>
      </c>
      <c r="D134" s="104">
        <v>5169</v>
      </c>
      <c r="E134" s="24">
        <v>25000</v>
      </c>
      <c r="F134" s="25">
        <v>0</v>
      </c>
      <c r="G134" s="24">
        <v>40000</v>
      </c>
      <c r="H134" s="25">
        <v>47916</v>
      </c>
      <c r="I134" s="24">
        <v>80000</v>
      </c>
      <c r="J134" s="25">
        <v>51717</v>
      </c>
      <c r="K134" s="24">
        <v>80000</v>
      </c>
      <c r="L134" s="25"/>
      <c r="N134" s="4" t="s">
        <v>219</v>
      </c>
    </row>
    <row r="135" spans="1:16" ht="15">
      <c r="A135" s="17" t="s">
        <v>125</v>
      </c>
      <c r="B135" s="17"/>
      <c r="C135" s="36">
        <v>3631</v>
      </c>
      <c r="D135" s="104">
        <v>5171</v>
      </c>
      <c r="E135" s="24">
        <v>80000</v>
      </c>
      <c r="F135" s="25">
        <f>468085+48659</f>
        <v>516744</v>
      </c>
      <c r="G135" s="24">
        <v>200000</v>
      </c>
      <c r="H135" s="25">
        <v>182704</v>
      </c>
      <c r="I135" s="24">
        <v>600000</v>
      </c>
      <c r="J135" s="25">
        <v>113047</v>
      </c>
      <c r="K135" s="24">
        <v>1000000</v>
      </c>
      <c r="L135" s="25"/>
      <c r="M135" s="4" t="s">
        <v>333</v>
      </c>
      <c r="N135" s="4" t="s">
        <v>220</v>
      </c>
      <c r="P135" s="14" t="s">
        <v>221</v>
      </c>
    </row>
    <row r="136" spans="1:12" ht="15">
      <c r="A136" s="17" t="s">
        <v>137</v>
      </c>
      <c r="B136" s="17"/>
      <c r="C136" s="36">
        <v>3631</v>
      </c>
      <c r="D136" s="104">
        <v>5362</v>
      </c>
      <c r="E136" s="24">
        <v>0</v>
      </c>
      <c r="F136" s="25">
        <v>0</v>
      </c>
      <c r="G136" s="24">
        <v>0</v>
      </c>
      <c r="H136" s="25">
        <v>0</v>
      </c>
      <c r="I136" s="24">
        <v>0</v>
      </c>
      <c r="J136" s="25">
        <v>20000</v>
      </c>
      <c r="K136" s="24">
        <v>20000</v>
      </c>
      <c r="L136" s="25"/>
    </row>
    <row r="137" spans="1:16" ht="15">
      <c r="A137" s="17" t="s">
        <v>132</v>
      </c>
      <c r="B137" s="17"/>
      <c r="C137" s="36">
        <v>3631</v>
      </c>
      <c r="D137" s="104">
        <v>6121</v>
      </c>
      <c r="E137" s="24">
        <v>36000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350000</v>
      </c>
      <c r="L137" s="25"/>
      <c r="M137" s="4" t="s">
        <v>346</v>
      </c>
      <c r="P137" s="14" t="s">
        <v>222</v>
      </c>
    </row>
    <row r="138" spans="1:12" ht="15">
      <c r="A138" s="130" t="s">
        <v>223</v>
      </c>
      <c r="B138" s="115"/>
      <c r="C138" s="116"/>
      <c r="D138" s="117"/>
      <c r="E138" s="118">
        <f aca="true" t="shared" si="19" ref="E138:L138">SUM(E132:E137)</f>
        <v>441000</v>
      </c>
      <c r="F138" s="119">
        <f t="shared" si="19"/>
        <v>893528</v>
      </c>
      <c r="G138" s="118">
        <f t="shared" si="19"/>
        <v>610000</v>
      </c>
      <c r="H138" s="119">
        <f t="shared" si="19"/>
        <v>690197</v>
      </c>
      <c r="I138" s="118">
        <f t="shared" si="19"/>
        <v>1130000</v>
      </c>
      <c r="J138" s="119">
        <f>SUM(J132:J137)</f>
        <v>329108</v>
      </c>
      <c r="K138" s="118">
        <f>SUM(K132:K137)</f>
        <v>1850000</v>
      </c>
      <c r="L138" s="119">
        <f t="shared" si="19"/>
        <v>0</v>
      </c>
    </row>
    <row r="139" spans="1:12" ht="15">
      <c r="A139" s="17" t="s">
        <v>119</v>
      </c>
      <c r="B139" s="17"/>
      <c r="C139" s="36">
        <v>3632</v>
      </c>
      <c r="D139" s="104">
        <v>5139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/>
    </row>
    <row r="140" spans="1:12" ht="15">
      <c r="A140" s="17" t="s">
        <v>111</v>
      </c>
      <c r="B140" s="17"/>
      <c r="C140" s="36">
        <v>3632</v>
      </c>
      <c r="D140" s="104">
        <v>5169</v>
      </c>
      <c r="E140" s="24">
        <v>0</v>
      </c>
      <c r="F140" s="25">
        <v>0</v>
      </c>
      <c r="G140" s="24">
        <v>0</v>
      </c>
      <c r="H140" s="25">
        <v>18000</v>
      </c>
      <c r="I140" s="24">
        <v>0</v>
      </c>
      <c r="J140" s="25">
        <v>0</v>
      </c>
      <c r="K140" s="24">
        <v>0</v>
      </c>
      <c r="L140" s="25"/>
    </row>
    <row r="141" spans="1:12" ht="15">
      <c r="A141" s="17" t="s">
        <v>125</v>
      </c>
      <c r="B141" s="17"/>
      <c r="C141" s="36">
        <v>3632</v>
      </c>
      <c r="D141" s="104">
        <v>5171</v>
      </c>
      <c r="E141" s="24">
        <v>0</v>
      </c>
      <c r="F141" s="25">
        <v>13900</v>
      </c>
      <c r="G141" s="24">
        <v>0</v>
      </c>
      <c r="H141" s="25">
        <v>12529</v>
      </c>
      <c r="I141" s="24">
        <v>30000</v>
      </c>
      <c r="J141" s="25">
        <v>0</v>
      </c>
      <c r="K141" s="24">
        <v>30000</v>
      </c>
      <c r="L141" s="25"/>
    </row>
    <row r="142" spans="1:12" ht="15">
      <c r="A142" s="17" t="s">
        <v>224</v>
      </c>
      <c r="B142" s="17"/>
      <c r="C142" s="36">
        <v>3632</v>
      </c>
      <c r="D142" s="104">
        <v>5909</v>
      </c>
      <c r="E142" s="24">
        <v>0</v>
      </c>
      <c r="F142" s="25">
        <v>0</v>
      </c>
      <c r="G142" s="24">
        <v>0</v>
      </c>
      <c r="H142" s="25">
        <v>0</v>
      </c>
      <c r="I142" s="24">
        <v>0</v>
      </c>
      <c r="J142" s="25">
        <v>0</v>
      </c>
      <c r="K142" s="24">
        <v>0</v>
      </c>
      <c r="L142" s="25"/>
    </row>
    <row r="143" spans="1:12" ht="15">
      <c r="A143" s="130" t="s">
        <v>82</v>
      </c>
      <c r="B143" s="115"/>
      <c r="C143" s="116"/>
      <c r="D143" s="117"/>
      <c r="E143" s="118">
        <f aca="true" t="shared" si="20" ref="E143:L143">SUM(E139:E142)</f>
        <v>0</v>
      </c>
      <c r="F143" s="119">
        <f t="shared" si="20"/>
        <v>13900</v>
      </c>
      <c r="G143" s="118">
        <f t="shared" si="20"/>
        <v>0</v>
      </c>
      <c r="H143" s="119">
        <f t="shared" si="20"/>
        <v>30529</v>
      </c>
      <c r="I143" s="118">
        <f t="shared" si="20"/>
        <v>30000</v>
      </c>
      <c r="J143" s="119">
        <f>SUM(J139:J142)</f>
        <v>0</v>
      </c>
      <c r="K143" s="118">
        <f>SUM(K139:K142)</f>
        <v>30000</v>
      </c>
      <c r="L143" s="119">
        <f t="shared" si="20"/>
        <v>0</v>
      </c>
    </row>
    <row r="144" spans="1:12" ht="15">
      <c r="A144" s="17" t="s">
        <v>226</v>
      </c>
      <c r="B144" s="49"/>
      <c r="C144" s="50">
        <v>3635</v>
      </c>
      <c r="D144" s="113">
        <v>6119</v>
      </c>
      <c r="E144" s="27"/>
      <c r="F144" s="38"/>
      <c r="G144" s="27"/>
      <c r="H144" s="131"/>
      <c r="I144" s="27">
        <v>60000</v>
      </c>
      <c r="J144" s="131">
        <v>58080</v>
      </c>
      <c r="K144" s="27">
        <v>432000</v>
      </c>
      <c r="L144" s="131"/>
    </row>
    <row r="145" spans="1:14" ht="15">
      <c r="A145" s="130" t="s">
        <v>226</v>
      </c>
      <c r="B145" s="132"/>
      <c r="C145" s="116"/>
      <c r="D145" s="117"/>
      <c r="E145" s="133">
        <v>0</v>
      </c>
      <c r="F145" s="134">
        <v>0</v>
      </c>
      <c r="G145" s="133">
        <v>0</v>
      </c>
      <c r="H145" s="119">
        <v>0</v>
      </c>
      <c r="I145" s="133">
        <f>I144</f>
        <v>60000</v>
      </c>
      <c r="J145" s="119">
        <f>J144</f>
        <v>58080</v>
      </c>
      <c r="K145" s="133">
        <f>K144</f>
        <v>432000</v>
      </c>
      <c r="L145" s="119"/>
      <c r="M145" s="4" t="s">
        <v>340</v>
      </c>
      <c r="N145" s="4" t="s">
        <v>227</v>
      </c>
    </row>
    <row r="146" spans="1:16" ht="15">
      <c r="A146" s="17" t="s">
        <v>111</v>
      </c>
      <c r="B146" s="49"/>
      <c r="C146" s="50">
        <v>3636</v>
      </c>
      <c r="D146" s="113">
        <v>5169</v>
      </c>
      <c r="E146" s="27">
        <v>1200000</v>
      </c>
      <c r="F146" s="38">
        <v>0</v>
      </c>
      <c r="G146" s="27">
        <v>0</v>
      </c>
      <c r="H146" s="131">
        <v>0</v>
      </c>
      <c r="I146" s="27">
        <v>0</v>
      </c>
      <c r="J146" s="131">
        <v>0</v>
      </c>
      <c r="K146" s="27">
        <v>0</v>
      </c>
      <c r="L146" s="131"/>
      <c r="P146" s="14" t="s">
        <v>225</v>
      </c>
    </row>
    <row r="147" spans="1:12" ht="15">
      <c r="A147" s="17" t="s">
        <v>352</v>
      </c>
      <c r="B147" s="49"/>
      <c r="C147" s="50">
        <v>3636</v>
      </c>
      <c r="D147" s="113">
        <v>6119</v>
      </c>
      <c r="E147" s="27">
        <v>0</v>
      </c>
      <c r="F147" s="38">
        <v>0</v>
      </c>
      <c r="G147" s="27">
        <v>0</v>
      </c>
      <c r="H147" s="131">
        <v>0</v>
      </c>
      <c r="I147" s="27">
        <v>60000</v>
      </c>
      <c r="J147" s="131">
        <v>0</v>
      </c>
      <c r="K147" s="27">
        <v>0</v>
      </c>
      <c r="L147" s="131"/>
    </row>
    <row r="148" spans="1:12" ht="15">
      <c r="A148" s="17" t="s">
        <v>132</v>
      </c>
      <c r="B148" s="49"/>
      <c r="C148" s="50">
        <v>3636</v>
      </c>
      <c r="D148" s="113">
        <v>6121</v>
      </c>
      <c r="E148" s="27">
        <v>0</v>
      </c>
      <c r="F148" s="38">
        <v>899753</v>
      </c>
      <c r="G148" s="27">
        <v>0</v>
      </c>
      <c r="H148" s="131">
        <v>0</v>
      </c>
      <c r="I148" s="27">
        <v>0</v>
      </c>
      <c r="J148" s="131">
        <v>0</v>
      </c>
      <c r="K148" s="27">
        <v>0</v>
      </c>
      <c r="L148" s="131"/>
    </row>
    <row r="149" spans="1:12" ht="15">
      <c r="A149" s="130" t="s">
        <v>228</v>
      </c>
      <c r="B149" s="115"/>
      <c r="C149" s="116"/>
      <c r="D149" s="117"/>
      <c r="E149" s="118">
        <f>E146+E148</f>
        <v>1200000</v>
      </c>
      <c r="F149" s="119">
        <f>F148+F146+F147</f>
        <v>899753</v>
      </c>
      <c r="G149" s="118">
        <f>G146+G148</f>
        <v>0</v>
      </c>
      <c r="H149" s="119">
        <f>H148+H146+H147</f>
        <v>0</v>
      </c>
      <c r="I149" s="118">
        <f>I146+I148+I147</f>
        <v>60000</v>
      </c>
      <c r="J149" s="119">
        <f>J148+J146+J147</f>
        <v>0</v>
      </c>
      <c r="K149" s="118">
        <f>K146+K148+K147</f>
        <v>0</v>
      </c>
      <c r="L149" s="119">
        <f>L148+L146+L147</f>
        <v>0</v>
      </c>
    </row>
    <row r="150" spans="1:12" ht="15">
      <c r="A150" s="17" t="s">
        <v>229</v>
      </c>
      <c r="B150" s="17"/>
      <c r="C150" s="36">
        <v>3639</v>
      </c>
      <c r="D150" s="104">
        <v>5011</v>
      </c>
      <c r="E150" s="24">
        <v>400000</v>
      </c>
      <c r="F150" s="25">
        <v>423985</v>
      </c>
      <c r="G150" s="24">
        <v>450000</v>
      </c>
      <c r="H150" s="25">
        <v>411648</v>
      </c>
      <c r="I150" s="24">
        <v>450000</v>
      </c>
      <c r="J150" s="25">
        <v>443868</v>
      </c>
      <c r="K150" s="24">
        <v>480000</v>
      </c>
      <c r="L150" s="25"/>
    </row>
    <row r="151" spans="1:16" ht="15">
      <c r="A151" s="17" t="s">
        <v>165</v>
      </c>
      <c r="B151" s="17"/>
      <c r="C151" s="36">
        <v>3639</v>
      </c>
      <c r="D151" s="104">
        <v>5021</v>
      </c>
      <c r="E151" s="24">
        <v>120000</v>
      </c>
      <c r="F151" s="25">
        <v>84703</v>
      </c>
      <c r="G151" s="24">
        <v>85000</v>
      </c>
      <c r="H151" s="25">
        <v>74224</v>
      </c>
      <c r="I151" s="24">
        <v>85000</v>
      </c>
      <c r="J151" s="25">
        <v>51319</v>
      </c>
      <c r="K151" s="24">
        <v>75000</v>
      </c>
      <c r="L151" s="25"/>
      <c r="P151" s="14" t="s">
        <v>230</v>
      </c>
    </row>
    <row r="152" spans="1:12" ht="15">
      <c r="A152" s="17" t="s">
        <v>167</v>
      </c>
      <c r="B152" s="17"/>
      <c r="C152" s="36">
        <v>3639</v>
      </c>
      <c r="D152" s="104">
        <v>5031</v>
      </c>
      <c r="E152" s="24">
        <v>100000</v>
      </c>
      <c r="F152" s="25">
        <v>111234</v>
      </c>
      <c r="G152" s="24">
        <v>115000</v>
      </c>
      <c r="H152" s="25">
        <v>100714</v>
      </c>
      <c r="I152" s="24">
        <v>115000</v>
      </c>
      <c r="J152" s="25">
        <v>111118</v>
      </c>
      <c r="K152" s="24">
        <v>120000</v>
      </c>
      <c r="L152" s="25"/>
    </row>
    <row r="153" spans="1:12" ht="15">
      <c r="A153" s="17" t="s">
        <v>231</v>
      </c>
      <c r="B153" s="17"/>
      <c r="C153" s="36">
        <v>3639</v>
      </c>
      <c r="D153" s="104">
        <v>5032</v>
      </c>
      <c r="E153" s="24">
        <v>40000</v>
      </c>
      <c r="F153" s="25">
        <v>33495</v>
      </c>
      <c r="G153" s="24">
        <v>35000</v>
      </c>
      <c r="H153" s="25">
        <f>38289+1118</f>
        <v>39407</v>
      </c>
      <c r="I153" s="24">
        <v>41000</v>
      </c>
      <c r="J153" s="25">
        <v>39990</v>
      </c>
      <c r="K153" s="24">
        <v>44000</v>
      </c>
      <c r="L153" s="25"/>
    </row>
    <row r="154" spans="1:12" ht="15">
      <c r="A154" s="17" t="s">
        <v>232</v>
      </c>
      <c r="B154" s="17"/>
      <c r="C154" s="36">
        <v>3639</v>
      </c>
      <c r="D154" s="104">
        <v>5134</v>
      </c>
      <c r="E154" s="24">
        <v>4000</v>
      </c>
      <c r="F154" s="25">
        <v>7241</v>
      </c>
      <c r="G154" s="24">
        <v>7000</v>
      </c>
      <c r="H154" s="25">
        <v>4831</v>
      </c>
      <c r="I154" s="24">
        <v>7000</v>
      </c>
      <c r="J154" s="25">
        <v>6143</v>
      </c>
      <c r="K154" s="24">
        <v>10000</v>
      </c>
      <c r="L154" s="25"/>
    </row>
    <row r="155" spans="1:16" ht="15">
      <c r="A155" s="17" t="s">
        <v>135</v>
      </c>
      <c r="B155" s="17"/>
      <c r="C155" s="36">
        <v>3639</v>
      </c>
      <c r="D155" s="104">
        <v>5137</v>
      </c>
      <c r="E155" s="24">
        <v>10000</v>
      </c>
      <c r="F155" s="25">
        <v>0</v>
      </c>
      <c r="G155" s="24">
        <v>10000</v>
      </c>
      <c r="H155" s="25">
        <v>14529</v>
      </c>
      <c r="I155" s="24">
        <v>100000</v>
      </c>
      <c r="J155" s="25">
        <v>72121.24</v>
      </c>
      <c r="K155" s="24">
        <v>60000</v>
      </c>
      <c r="L155" s="25"/>
      <c r="M155" s="4" t="s">
        <v>348</v>
      </c>
      <c r="N155" s="4" t="s">
        <v>233</v>
      </c>
      <c r="P155" s="14" t="s">
        <v>234</v>
      </c>
    </row>
    <row r="156" spans="1:16" ht="15">
      <c r="A156" s="17" t="s">
        <v>119</v>
      </c>
      <c r="B156" s="17"/>
      <c r="C156" s="36">
        <v>3639</v>
      </c>
      <c r="D156" s="104">
        <v>5139</v>
      </c>
      <c r="E156" s="24">
        <v>30000</v>
      </c>
      <c r="F156" s="25">
        <v>39886</v>
      </c>
      <c r="G156" s="24">
        <v>30000</v>
      </c>
      <c r="H156" s="25">
        <v>29825</v>
      </c>
      <c r="I156" s="24">
        <v>30000</v>
      </c>
      <c r="J156" s="25">
        <v>34273</v>
      </c>
      <c r="K156" s="24">
        <v>40000</v>
      </c>
      <c r="L156" s="25"/>
      <c r="P156" s="14" t="s">
        <v>235</v>
      </c>
    </row>
    <row r="157" spans="1:12" ht="15">
      <c r="A157" s="17" t="s">
        <v>170</v>
      </c>
      <c r="B157" s="17"/>
      <c r="C157" s="36">
        <v>3639</v>
      </c>
      <c r="D157" s="104">
        <v>5153</v>
      </c>
      <c r="E157" s="24">
        <v>10000</v>
      </c>
      <c r="F157" s="25">
        <v>0</v>
      </c>
      <c r="G157" s="24">
        <v>0</v>
      </c>
      <c r="H157" s="25">
        <v>0</v>
      </c>
      <c r="I157" s="24">
        <v>0</v>
      </c>
      <c r="J157" s="25">
        <v>0</v>
      </c>
      <c r="K157" s="24">
        <v>0</v>
      </c>
      <c r="L157" s="25"/>
    </row>
    <row r="158" spans="1:12" ht="15">
      <c r="A158" s="17" t="s">
        <v>236</v>
      </c>
      <c r="B158" s="17"/>
      <c r="C158" s="36">
        <v>3639</v>
      </c>
      <c r="D158" s="104">
        <v>5155</v>
      </c>
      <c r="E158" s="24">
        <v>5000</v>
      </c>
      <c r="F158" s="25">
        <v>2034</v>
      </c>
      <c r="G158" s="24">
        <v>3000</v>
      </c>
      <c r="H158" s="25">
        <v>7235</v>
      </c>
      <c r="I158" s="24">
        <v>7000</v>
      </c>
      <c r="J158" s="25">
        <v>5940</v>
      </c>
      <c r="K158" s="24">
        <v>7000</v>
      </c>
      <c r="L158" s="25"/>
    </row>
    <row r="159" spans="1:12" ht="15">
      <c r="A159" s="17" t="s">
        <v>205</v>
      </c>
      <c r="B159" s="17"/>
      <c r="C159" s="36">
        <v>3639</v>
      </c>
      <c r="D159" s="104">
        <v>5156</v>
      </c>
      <c r="E159" s="24">
        <v>100000</v>
      </c>
      <c r="F159" s="25">
        <v>94183</v>
      </c>
      <c r="G159" s="24">
        <v>100000</v>
      </c>
      <c r="H159" s="25">
        <v>97857</v>
      </c>
      <c r="I159" s="24">
        <v>100000</v>
      </c>
      <c r="J159" s="25">
        <v>70343.4</v>
      </c>
      <c r="K159" s="24">
        <v>100000</v>
      </c>
      <c r="L159" s="25"/>
    </row>
    <row r="160" spans="1:14" ht="15">
      <c r="A160" s="17" t="s">
        <v>237</v>
      </c>
      <c r="B160" s="17"/>
      <c r="C160" s="36">
        <v>3639</v>
      </c>
      <c r="D160" s="104">
        <v>5163</v>
      </c>
      <c r="E160" s="24">
        <v>21000</v>
      </c>
      <c r="F160" s="25">
        <v>23271</v>
      </c>
      <c r="G160" s="24">
        <v>25000</v>
      </c>
      <c r="H160" s="25">
        <v>23333</v>
      </c>
      <c r="I160" s="24">
        <v>25000</v>
      </c>
      <c r="J160" s="25">
        <v>24006</v>
      </c>
      <c r="K160" s="24">
        <v>25000</v>
      </c>
      <c r="L160" s="25"/>
      <c r="N160" s="4" t="s">
        <v>238</v>
      </c>
    </row>
    <row r="161" spans="1:16" ht="15">
      <c r="A161" s="17" t="s">
        <v>239</v>
      </c>
      <c r="B161" s="17"/>
      <c r="C161" s="36">
        <v>3639</v>
      </c>
      <c r="D161" s="104">
        <v>5164</v>
      </c>
      <c r="E161" s="135">
        <v>30000</v>
      </c>
      <c r="F161" s="25">
        <v>27830</v>
      </c>
      <c r="G161" s="135">
        <v>30000</v>
      </c>
      <c r="H161" s="25">
        <v>33033</v>
      </c>
      <c r="I161" s="135">
        <v>33000</v>
      </c>
      <c r="J161" s="25">
        <v>33033</v>
      </c>
      <c r="K161" s="135">
        <v>35000</v>
      </c>
      <c r="L161" s="25"/>
      <c r="N161" s="4" t="s">
        <v>240</v>
      </c>
      <c r="P161" s="14" t="s">
        <v>241</v>
      </c>
    </row>
    <row r="162" spans="1:12" ht="15">
      <c r="A162" s="17" t="s">
        <v>111</v>
      </c>
      <c r="B162" s="17"/>
      <c r="C162" s="36">
        <v>3639</v>
      </c>
      <c r="D162" s="104">
        <v>5169</v>
      </c>
      <c r="E162" s="24">
        <v>20000</v>
      </c>
      <c r="F162" s="25">
        <v>23406</v>
      </c>
      <c r="G162" s="24">
        <v>25000</v>
      </c>
      <c r="H162" s="25">
        <v>38644</v>
      </c>
      <c r="I162" s="24">
        <v>30000</v>
      </c>
      <c r="J162" s="25">
        <v>59540</v>
      </c>
      <c r="K162" s="24">
        <v>60000</v>
      </c>
      <c r="L162" s="25"/>
    </row>
    <row r="163" spans="1:16" ht="15">
      <c r="A163" s="17" t="s">
        <v>125</v>
      </c>
      <c r="B163" s="17"/>
      <c r="C163" s="36">
        <v>3639</v>
      </c>
      <c r="D163" s="104">
        <v>5171</v>
      </c>
      <c r="E163" s="24">
        <v>60000</v>
      </c>
      <c r="F163" s="25">
        <v>148909</v>
      </c>
      <c r="G163" s="24">
        <v>60000</v>
      </c>
      <c r="H163" s="25">
        <v>346356</v>
      </c>
      <c r="I163" s="24">
        <v>150000</v>
      </c>
      <c r="J163" s="25">
        <v>548249</v>
      </c>
      <c r="K163" s="24">
        <v>150000</v>
      </c>
      <c r="L163" s="25"/>
      <c r="M163" s="4" t="s">
        <v>347</v>
      </c>
      <c r="N163" s="4" t="s">
        <v>242</v>
      </c>
      <c r="P163" s="14" t="s">
        <v>243</v>
      </c>
    </row>
    <row r="164" spans="1:12" ht="15">
      <c r="A164" s="17" t="s">
        <v>244</v>
      </c>
      <c r="B164" s="17"/>
      <c r="C164" s="36">
        <v>3639</v>
      </c>
      <c r="D164" s="104">
        <v>5212</v>
      </c>
      <c r="E164" s="24">
        <v>0</v>
      </c>
      <c r="F164" s="25">
        <v>0</v>
      </c>
      <c r="G164" s="24">
        <v>0</v>
      </c>
      <c r="H164" s="25">
        <v>0</v>
      </c>
      <c r="I164" s="24">
        <v>0</v>
      </c>
      <c r="J164" s="25">
        <v>0</v>
      </c>
      <c r="K164" s="24">
        <v>0</v>
      </c>
      <c r="L164" s="25"/>
    </row>
    <row r="165" spans="1:12" ht="15">
      <c r="A165" s="17" t="s">
        <v>245</v>
      </c>
      <c r="B165" s="17"/>
      <c r="C165" s="36">
        <v>3639</v>
      </c>
      <c r="D165" s="104">
        <v>5329</v>
      </c>
      <c r="E165" s="24">
        <v>60000</v>
      </c>
      <c r="F165" s="25">
        <v>64497</v>
      </c>
      <c r="G165" s="24">
        <v>60000</v>
      </c>
      <c r="H165" s="25">
        <v>67042</v>
      </c>
      <c r="I165" s="24">
        <v>67000</v>
      </c>
      <c r="J165" s="25">
        <v>64563</v>
      </c>
      <c r="K165" s="24">
        <v>67100</v>
      </c>
      <c r="L165" s="25"/>
    </row>
    <row r="166" spans="1:15" ht="15">
      <c r="A166" s="17" t="s">
        <v>129</v>
      </c>
      <c r="B166" s="17"/>
      <c r="C166" s="36">
        <v>3639</v>
      </c>
      <c r="D166" s="104">
        <v>5362</v>
      </c>
      <c r="E166" s="24">
        <v>0</v>
      </c>
      <c r="F166" s="25">
        <v>36972</v>
      </c>
      <c r="G166" s="24">
        <v>13000</v>
      </c>
      <c r="H166" s="25">
        <v>12324</v>
      </c>
      <c r="I166" s="24">
        <v>13000</v>
      </c>
      <c r="J166" s="25">
        <v>0</v>
      </c>
      <c r="K166" s="24">
        <v>13000</v>
      </c>
      <c r="L166" s="25"/>
      <c r="N166" s="4" t="s">
        <v>246</v>
      </c>
      <c r="O166" s="14" t="s">
        <v>246</v>
      </c>
    </row>
    <row r="167" spans="1:12" ht="15">
      <c r="A167" s="17" t="s">
        <v>247</v>
      </c>
      <c r="B167" s="17"/>
      <c r="C167" s="36">
        <v>3639</v>
      </c>
      <c r="D167" s="104">
        <v>5365</v>
      </c>
      <c r="E167" s="24">
        <v>0</v>
      </c>
      <c r="F167" s="25">
        <v>1234</v>
      </c>
      <c r="G167" s="24">
        <v>0</v>
      </c>
      <c r="H167" s="25">
        <v>10312</v>
      </c>
      <c r="I167" s="24">
        <v>0</v>
      </c>
      <c r="J167" s="25">
        <v>0</v>
      </c>
      <c r="K167" s="24">
        <v>0</v>
      </c>
      <c r="L167" s="25"/>
    </row>
    <row r="168" spans="1:12" ht="15">
      <c r="A168" s="17" t="s">
        <v>248</v>
      </c>
      <c r="B168" s="17"/>
      <c r="C168" s="36">
        <v>3639</v>
      </c>
      <c r="D168" s="104">
        <v>5424</v>
      </c>
      <c r="E168" s="24">
        <v>7000</v>
      </c>
      <c r="F168" s="25">
        <v>3723</v>
      </c>
      <c r="G168" s="24">
        <v>7000</v>
      </c>
      <c r="H168" s="25">
        <v>1192</v>
      </c>
      <c r="I168" s="24">
        <v>7000</v>
      </c>
      <c r="J168" s="25">
        <v>0</v>
      </c>
      <c r="K168" s="24">
        <v>0</v>
      </c>
      <c r="L168" s="25"/>
    </row>
    <row r="169" spans="1:13" ht="15">
      <c r="A169" s="17" t="s">
        <v>147</v>
      </c>
      <c r="B169" s="17"/>
      <c r="C169" s="36">
        <v>3639</v>
      </c>
      <c r="D169" s="104">
        <v>6122</v>
      </c>
      <c r="E169" s="24">
        <v>0</v>
      </c>
      <c r="F169" s="25">
        <v>0</v>
      </c>
      <c r="G169" s="24">
        <v>0</v>
      </c>
      <c r="H169" s="25">
        <v>0</v>
      </c>
      <c r="I169" s="24">
        <v>0</v>
      </c>
      <c r="J169" s="25">
        <v>77202</v>
      </c>
      <c r="K169" s="24">
        <v>600000</v>
      </c>
      <c r="L169" s="25"/>
      <c r="M169" s="4" t="s">
        <v>349</v>
      </c>
    </row>
    <row r="170" spans="1:16" ht="15">
      <c r="A170" s="17" t="s">
        <v>249</v>
      </c>
      <c r="B170" s="17"/>
      <c r="C170" s="36">
        <v>3639</v>
      </c>
      <c r="D170" s="104">
        <v>6123</v>
      </c>
      <c r="E170" s="24">
        <v>0</v>
      </c>
      <c r="F170" s="25">
        <v>90629</v>
      </c>
      <c r="G170" s="24">
        <v>0</v>
      </c>
      <c r="H170" s="25">
        <v>0</v>
      </c>
      <c r="I170" s="24">
        <v>0</v>
      </c>
      <c r="J170" s="25">
        <v>0</v>
      </c>
      <c r="K170" s="24">
        <v>0</v>
      </c>
      <c r="L170" s="25"/>
      <c r="P170" s="14" t="s">
        <v>250</v>
      </c>
    </row>
    <row r="171" spans="1:12" ht="15">
      <c r="A171" s="17" t="s">
        <v>251</v>
      </c>
      <c r="B171" s="17"/>
      <c r="C171" s="36">
        <v>3639</v>
      </c>
      <c r="D171" s="104">
        <v>6349</v>
      </c>
      <c r="E171" s="24">
        <v>0</v>
      </c>
      <c r="F171" s="25">
        <v>0</v>
      </c>
      <c r="G171" s="24">
        <v>0</v>
      </c>
      <c r="H171" s="25">
        <v>0</v>
      </c>
      <c r="I171" s="24">
        <v>0</v>
      </c>
      <c r="J171" s="25">
        <v>0</v>
      </c>
      <c r="K171" s="24">
        <v>0</v>
      </c>
      <c r="L171" s="25"/>
    </row>
    <row r="172" spans="1:12" ht="15">
      <c r="A172" s="130" t="s">
        <v>252</v>
      </c>
      <c r="B172" s="115"/>
      <c r="C172" s="116"/>
      <c r="D172" s="117"/>
      <c r="E172" s="118">
        <f aca="true" t="shared" si="21" ref="E172:L172">SUM(E150:E171)</f>
        <v>1017000</v>
      </c>
      <c r="F172" s="119">
        <f t="shared" si="21"/>
        <v>1217232</v>
      </c>
      <c r="G172" s="118">
        <f t="shared" si="21"/>
        <v>1055000</v>
      </c>
      <c r="H172" s="119">
        <f t="shared" si="21"/>
        <v>1312506</v>
      </c>
      <c r="I172" s="118">
        <f t="shared" si="21"/>
        <v>1260000</v>
      </c>
      <c r="J172" s="119">
        <f>SUM(J150:J171)</f>
        <v>1641708.6400000001</v>
      </c>
      <c r="K172" s="118">
        <f>SUM(K150:K171)</f>
        <v>1886100</v>
      </c>
      <c r="L172" s="119">
        <f t="shared" si="21"/>
        <v>0</v>
      </c>
    </row>
    <row r="173" spans="1:12" ht="15">
      <c r="A173" s="107" t="s">
        <v>253</v>
      </c>
      <c r="B173" s="108"/>
      <c r="C173" s="109"/>
      <c r="D173" s="110"/>
      <c r="E173" s="111">
        <f aca="true" t="shared" si="22" ref="E173:J173">E172+E143+E138+E149</f>
        <v>2658000</v>
      </c>
      <c r="F173" s="112">
        <f t="shared" si="22"/>
        <v>3024413</v>
      </c>
      <c r="G173" s="111">
        <f t="shared" si="22"/>
        <v>1665000</v>
      </c>
      <c r="H173" s="112">
        <f t="shared" si="22"/>
        <v>2033232</v>
      </c>
      <c r="I173" s="111">
        <f t="shared" si="22"/>
        <v>2480000</v>
      </c>
      <c r="J173" s="112">
        <f t="shared" si="22"/>
        <v>1970816.6400000001</v>
      </c>
      <c r="K173" s="111">
        <f>K172+K143+K138+K149+K145</f>
        <v>4198100</v>
      </c>
      <c r="L173" s="112">
        <f>L172+L143+L138+L149</f>
        <v>0</v>
      </c>
    </row>
    <row r="174" spans="1:13" ht="15">
      <c r="A174" s="17" t="s">
        <v>111</v>
      </c>
      <c r="B174" s="17"/>
      <c r="C174" s="36">
        <v>3722</v>
      </c>
      <c r="D174" s="104">
        <v>5169</v>
      </c>
      <c r="E174" s="24">
        <v>1000000</v>
      </c>
      <c r="F174" s="25">
        <v>901349</v>
      </c>
      <c r="G174" s="24">
        <v>950000</v>
      </c>
      <c r="H174" s="25">
        <v>939583</v>
      </c>
      <c r="I174" s="24">
        <v>1000000</v>
      </c>
      <c r="J174" s="25">
        <v>1006002</v>
      </c>
      <c r="K174" s="24">
        <v>1100000</v>
      </c>
      <c r="L174" s="25"/>
      <c r="M174" s="4" t="s">
        <v>254</v>
      </c>
    </row>
    <row r="175" spans="1:12" ht="15">
      <c r="A175" s="107" t="s">
        <v>255</v>
      </c>
      <c r="B175" s="108"/>
      <c r="C175" s="109"/>
      <c r="D175" s="110"/>
      <c r="E175" s="111">
        <f aca="true" t="shared" si="23" ref="E175:L175">E174</f>
        <v>1000000</v>
      </c>
      <c r="F175" s="112">
        <f t="shared" si="23"/>
        <v>901349</v>
      </c>
      <c r="G175" s="111">
        <f t="shared" si="23"/>
        <v>950000</v>
      </c>
      <c r="H175" s="112">
        <f t="shared" si="23"/>
        <v>939583</v>
      </c>
      <c r="I175" s="111">
        <f t="shared" si="23"/>
        <v>1000000</v>
      </c>
      <c r="J175" s="112">
        <f t="shared" si="23"/>
        <v>1006002</v>
      </c>
      <c r="K175" s="111">
        <f t="shared" si="23"/>
        <v>1100000</v>
      </c>
      <c r="L175" s="112">
        <f t="shared" si="23"/>
        <v>0</v>
      </c>
    </row>
    <row r="176" spans="1:12" ht="15">
      <c r="A176" s="17" t="s">
        <v>119</v>
      </c>
      <c r="B176" s="17"/>
      <c r="C176" s="36">
        <v>3745</v>
      </c>
      <c r="D176" s="104">
        <v>5139</v>
      </c>
      <c r="E176" s="24">
        <v>1000</v>
      </c>
      <c r="F176" s="25">
        <v>1459</v>
      </c>
      <c r="G176" s="24">
        <v>2000</v>
      </c>
      <c r="H176" s="25">
        <v>1909</v>
      </c>
      <c r="I176" s="24">
        <v>5000</v>
      </c>
      <c r="J176" s="25">
        <v>6233</v>
      </c>
      <c r="K176" s="24">
        <v>7000</v>
      </c>
      <c r="L176" s="25"/>
    </row>
    <row r="177" spans="1:14" ht="15">
      <c r="A177" s="17" t="s">
        <v>111</v>
      </c>
      <c r="B177" s="17"/>
      <c r="C177" s="36">
        <v>3745</v>
      </c>
      <c r="D177" s="104">
        <v>5169</v>
      </c>
      <c r="E177" s="24">
        <v>20000</v>
      </c>
      <c r="F177" s="25">
        <v>0</v>
      </c>
      <c r="G177" s="24">
        <v>10000</v>
      </c>
      <c r="H177" s="25">
        <v>13610</v>
      </c>
      <c r="I177" s="24">
        <v>80000</v>
      </c>
      <c r="J177" s="25">
        <v>37566</v>
      </c>
      <c r="K177" s="24">
        <v>527000</v>
      </c>
      <c r="L177" s="25"/>
      <c r="M177" s="4" t="s">
        <v>256</v>
      </c>
      <c r="N177" s="4" t="s">
        <v>257</v>
      </c>
    </row>
    <row r="178" spans="1:13" ht="15">
      <c r="A178" s="17" t="s">
        <v>132</v>
      </c>
      <c r="B178" s="17"/>
      <c r="C178" s="36">
        <v>3745</v>
      </c>
      <c r="D178" s="104">
        <v>6121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  <c r="K178" s="24">
        <v>200000</v>
      </c>
      <c r="L178" s="25"/>
      <c r="M178" s="4" t="s">
        <v>256</v>
      </c>
    </row>
    <row r="179" spans="1:12" ht="15">
      <c r="A179" s="107" t="s">
        <v>93</v>
      </c>
      <c r="B179" s="108"/>
      <c r="C179" s="109"/>
      <c r="D179" s="110"/>
      <c r="E179" s="111">
        <f aca="true" t="shared" si="24" ref="E179:L179">E177+E176+E178</f>
        <v>21000</v>
      </c>
      <c r="F179" s="188">
        <f t="shared" si="24"/>
        <v>1459</v>
      </c>
      <c r="G179" s="111">
        <f t="shared" si="24"/>
        <v>12000</v>
      </c>
      <c r="H179" s="188">
        <f t="shared" si="24"/>
        <v>15519</v>
      </c>
      <c r="I179" s="151">
        <f t="shared" si="24"/>
        <v>85000</v>
      </c>
      <c r="J179" s="188">
        <f t="shared" si="24"/>
        <v>43799</v>
      </c>
      <c r="K179" s="111">
        <f t="shared" si="24"/>
        <v>734000</v>
      </c>
      <c r="L179" s="188">
        <f t="shared" si="24"/>
        <v>0</v>
      </c>
    </row>
    <row r="180" spans="1:12" ht="15">
      <c r="A180" s="17" t="s">
        <v>111</v>
      </c>
      <c r="B180" s="17"/>
      <c r="C180" s="36">
        <v>4349</v>
      </c>
      <c r="D180" s="104">
        <v>5169</v>
      </c>
      <c r="E180" s="24">
        <v>0</v>
      </c>
      <c r="F180" s="25">
        <v>0</v>
      </c>
      <c r="G180" s="24">
        <v>0</v>
      </c>
      <c r="H180" s="25">
        <v>0</v>
      </c>
      <c r="I180" s="24">
        <v>0</v>
      </c>
      <c r="J180" s="25">
        <v>0</v>
      </c>
      <c r="K180" s="24">
        <v>0</v>
      </c>
      <c r="L180" s="25"/>
    </row>
    <row r="181" spans="1:16" ht="15">
      <c r="A181" s="17" t="s">
        <v>189</v>
      </c>
      <c r="B181" s="17"/>
      <c r="C181" s="36">
        <v>4349</v>
      </c>
      <c r="D181" s="104">
        <v>5499</v>
      </c>
      <c r="E181" s="24">
        <v>35000</v>
      </c>
      <c r="F181" s="25">
        <v>35013</v>
      </c>
      <c r="G181" s="24">
        <v>35000</v>
      </c>
      <c r="H181" s="25">
        <v>31009</v>
      </c>
      <c r="I181" s="24">
        <v>35000</v>
      </c>
      <c r="J181" s="25">
        <v>35189</v>
      </c>
      <c r="K181" s="24">
        <v>36000</v>
      </c>
      <c r="L181" s="25"/>
      <c r="N181" s="4" t="s">
        <v>258</v>
      </c>
      <c r="P181" s="14" t="s">
        <v>259</v>
      </c>
    </row>
    <row r="182" spans="1:12" ht="15">
      <c r="A182" s="107" t="s">
        <v>260</v>
      </c>
      <c r="B182" s="108"/>
      <c r="C182" s="109"/>
      <c r="D182" s="110"/>
      <c r="E182" s="111">
        <f aca="true" t="shared" si="25" ref="E182:L182">E181+E180</f>
        <v>35000</v>
      </c>
      <c r="F182" s="112">
        <f t="shared" si="25"/>
        <v>35013</v>
      </c>
      <c r="G182" s="111">
        <f t="shared" si="25"/>
        <v>35000</v>
      </c>
      <c r="H182" s="112">
        <f t="shared" si="25"/>
        <v>31009</v>
      </c>
      <c r="I182" s="111">
        <f t="shared" si="25"/>
        <v>35000</v>
      </c>
      <c r="J182" s="112">
        <f t="shared" si="25"/>
        <v>35189</v>
      </c>
      <c r="K182" s="111">
        <f>K181+K180</f>
        <v>36000</v>
      </c>
      <c r="L182" s="112">
        <f t="shared" si="25"/>
        <v>0</v>
      </c>
    </row>
    <row r="183" spans="1:12" ht="15">
      <c r="A183" s="17" t="s">
        <v>212</v>
      </c>
      <c r="B183" s="17"/>
      <c r="C183" s="36">
        <v>4356</v>
      </c>
      <c r="D183" s="104">
        <v>5222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  <c r="K183" s="24">
        <v>0</v>
      </c>
      <c r="L183" s="25"/>
    </row>
    <row r="184" spans="1:12" ht="15">
      <c r="A184" s="107" t="s">
        <v>261</v>
      </c>
      <c r="B184" s="107"/>
      <c r="C184" s="128"/>
      <c r="D184" s="129"/>
      <c r="E184" s="111">
        <f aca="true" t="shared" si="26" ref="E184:L184">E183</f>
        <v>0</v>
      </c>
      <c r="F184" s="112">
        <f t="shared" si="26"/>
        <v>0</v>
      </c>
      <c r="G184" s="111">
        <f t="shared" si="26"/>
        <v>0</v>
      </c>
      <c r="H184" s="112">
        <f t="shared" si="26"/>
        <v>0</v>
      </c>
      <c r="I184" s="111">
        <f t="shared" si="26"/>
        <v>0</v>
      </c>
      <c r="J184" s="112">
        <f t="shared" si="26"/>
        <v>0</v>
      </c>
      <c r="K184" s="111">
        <f t="shared" si="26"/>
        <v>0</v>
      </c>
      <c r="L184" s="112">
        <f t="shared" si="26"/>
        <v>0</v>
      </c>
    </row>
    <row r="185" spans="1:16" s="55" customFormat="1" ht="15">
      <c r="A185" s="52" t="s">
        <v>262</v>
      </c>
      <c r="B185" s="136"/>
      <c r="C185" s="50">
        <v>5212</v>
      </c>
      <c r="D185" s="113">
        <v>5901</v>
      </c>
      <c r="E185" s="53">
        <v>0</v>
      </c>
      <c r="F185" s="54">
        <v>0</v>
      </c>
      <c r="G185" s="53">
        <v>0</v>
      </c>
      <c r="H185" s="54">
        <v>0</v>
      </c>
      <c r="I185" s="53">
        <v>10000</v>
      </c>
      <c r="J185" s="54">
        <v>0</v>
      </c>
      <c r="K185" s="53">
        <v>10000</v>
      </c>
      <c r="L185" s="54">
        <v>0</v>
      </c>
      <c r="M185" s="40"/>
      <c r="N185" s="40"/>
      <c r="O185" s="124"/>
      <c r="P185" s="124"/>
    </row>
    <row r="186" spans="1:16" s="55" customFormat="1" ht="15">
      <c r="A186" s="107" t="s">
        <v>262</v>
      </c>
      <c r="B186" s="108"/>
      <c r="C186" s="109"/>
      <c r="D186" s="110"/>
      <c r="E186" s="111">
        <f>E183+E184+E185</f>
        <v>0</v>
      </c>
      <c r="F186" s="112">
        <f>F183+F184+F185</f>
        <v>0</v>
      </c>
      <c r="G186" s="111">
        <f>G183+G184+G185</f>
        <v>0</v>
      </c>
      <c r="H186" s="112">
        <f>H183+H184+H185</f>
        <v>0</v>
      </c>
      <c r="I186" s="111">
        <f>I185</f>
        <v>10000</v>
      </c>
      <c r="J186" s="112">
        <f>J185</f>
        <v>0</v>
      </c>
      <c r="K186" s="111">
        <f>K185</f>
        <v>10000</v>
      </c>
      <c r="L186" s="112">
        <f>L185</f>
        <v>0</v>
      </c>
      <c r="M186" s="40"/>
      <c r="N186" s="40"/>
      <c r="O186" s="124"/>
      <c r="P186" s="124"/>
    </row>
    <row r="187" spans="1:16" ht="15">
      <c r="A187" s="17" t="s">
        <v>224</v>
      </c>
      <c r="B187" s="17"/>
      <c r="C187" s="36">
        <v>5272</v>
      </c>
      <c r="D187" s="104">
        <v>5909</v>
      </c>
      <c r="E187" s="137">
        <v>0</v>
      </c>
      <c r="F187" s="138">
        <v>10000</v>
      </c>
      <c r="G187" s="137">
        <v>0</v>
      </c>
      <c r="H187" s="138">
        <v>0</v>
      </c>
      <c r="I187" s="137">
        <v>0</v>
      </c>
      <c r="J187" s="138">
        <v>0</v>
      </c>
      <c r="K187" s="137">
        <v>0</v>
      </c>
      <c r="L187" s="138"/>
      <c r="P187" s="14" t="s">
        <v>263</v>
      </c>
    </row>
    <row r="188" spans="1:12" ht="15">
      <c r="A188" s="107" t="s">
        <v>264</v>
      </c>
      <c r="B188" s="107"/>
      <c r="C188" s="128"/>
      <c r="D188" s="129"/>
      <c r="E188" s="111">
        <f aca="true" t="shared" si="27" ref="E188:L188">E187</f>
        <v>0</v>
      </c>
      <c r="F188" s="112">
        <f t="shared" si="27"/>
        <v>10000</v>
      </c>
      <c r="G188" s="111">
        <f t="shared" si="27"/>
        <v>0</v>
      </c>
      <c r="H188" s="112">
        <f t="shared" si="27"/>
        <v>0</v>
      </c>
      <c r="I188" s="111">
        <f t="shared" si="27"/>
        <v>0</v>
      </c>
      <c r="J188" s="112">
        <f t="shared" si="27"/>
        <v>0</v>
      </c>
      <c r="K188" s="111">
        <f t="shared" si="27"/>
        <v>0</v>
      </c>
      <c r="L188" s="112">
        <f t="shared" si="27"/>
        <v>0</v>
      </c>
    </row>
    <row r="189" spans="1:12" ht="15">
      <c r="A189" s="17" t="s">
        <v>265</v>
      </c>
      <c r="B189" s="17"/>
      <c r="C189" s="36">
        <v>5512</v>
      </c>
      <c r="D189" s="104">
        <v>5019</v>
      </c>
      <c r="E189" s="24">
        <v>5000</v>
      </c>
      <c r="F189" s="25">
        <v>7167</v>
      </c>
      <c r="G189" s="24">
        <v>5000</v>
      </c>
      <c r="H189" s="25">
        <v>1091</v>
      </c>
      <c r="I189" s="24">
        <v>5000</v>
      </c>
      <c r="J189" s="25">
        <v>1514</v>
      </c>
      <c r="K189" s="24">
        <v>5000</v>
      </c>
      <c r="L189" s="25"/>
    </row>
    <row r="190" spans="1:12" ht="15">
      <c r="A190" s="17" t="s">
        <v>266</v>
      </c>
      <c r="B190" s="17"/>
      <c r="C190" s="36">
        <v>5512</v>
      </c>
      <c r="D190" s="104">
        <v>5039</v>
      </c>
      <c r="E190" s="24">
        <v>0</v>
      </c>
      <c r="F190" s="25">
        <v>0</v>
      </c>
      <c r="G190" s="24">
        <v>0</v>
      </c>
      <c r="H190" s="25">
        <v>0</v>
      </c>
      <c r="I190" s="24">
        <v>0</v>
      </c>
      <c r="J190" s="25"/>
      <c r="K190" s="24">
        <v>0</v>
      </c>
      <c r="L190" s="25"/>
    </row>
    <row r="191" spans="1:13" ht="15">
      <c r="A191" s="17" t="s">
        <v>232</v>
      </c>
      <c r="B191" s="17"/>
      <c r="C191" s="36">
        <v>5512</v>
      </c>
      <c r="D191" s="104">
        <v>5134</v>
      </c>
      <c r="E191" s="24">
        <v>0</v>
      </c>
      <c r="F191" s="25">
        <v>0</v>
      </c>
      <c r="G191" s="24">
        <v>0</v>
      </c>
      <c r="H191" s="25">
        <v>0</v>
      </c>
      <c r="I191" s="24">
        <v>0</v>
      </c>
      <c r="J191" s="25">
        <v>13754.07</v>
      </c>
      <c r="K191" s="24">
        <v>40000</v>
      </c>
      <c r="L191" s="25"/>
      <c r="M191" s="4" t="s">
        <v>267</v>
      </c>
    </row>
    <row r="192" spans="1:12" ht="15">
      <c r="A192" s="139" t="s">
        <v>174</v>
      </c>
      <c r="B192" s="140"/>
      <c r="C192" s="141">
        <v>5512</v>
      </c>
      <c r="D192" s="142">
        <v>5136</v>
      </c>
      <c r="E192" s="24">
        <v>0</v>
      </c>
      <c r="F192" s="25">
        <v>330</v>
      </c>
      <c r="G192" s="24">
        <v>1000</v>
      </c>
      <c r="H192" s="25">
        <v>330</v>
      </c>
      <c r="I192" s="24">
        <v>1000</v>
      </c>
      <c r="J192" s="25">
        <v>330</v>
      </c>
      <c r="K192" s="24">
        <v>1000</v>
      </c>
      <c r="L192" s="25"/>
    </row>
    <row r="193" spans="1:16" ht="15">
      <c r="A193" s="17" t="s">
        <v>135</v>
      </c>
      <c r="B193" s="17"/>
      <c r="C193" s="36">
        <v>5512</v>
      </c>
      <c r="D193" s="104">
        <v>5137</v>
      </c>
      <c r="E193" s="24">
        <v>25000</v>
      </c>
      <c r="F193" s="25">
        <v>120031</v>
      </c>
      <c r="G193" s="24">
        <v>10000</v>
      </c>
      <c r="H193" s="25">
        <v>20209</v>
      </c>
      <c r="I193" s="24">
        <v>15000</v>
      </c>
      <c r="J193" s="25">
        <v>9685</v>
      </c>
      <c r="K193" s="24">
        <v>30000</v>
      </c>
      <c r="L193" s="25"/>
      <c r="M193" s="4" t="s">
        <v>268</v>
      </c>
      <c r="N193" s="4" t="s">
        <v>269</v>
      </c>
      <c r="P193" s="14" t="s">
        <v>270</v>
      </c>
    </row>
    <row r="194" spans="1:12" ht="15">
      <c r="A194" s="17" t="s">
        <v>119</v>
      </c>
      <c r="B194" s="17"/>
      <c r="C194" s="36">
        <v>5512</v>
      </c>
      <c r="D194" s="104">
        <v>5139</v>
      </c>
      <c r="E194" s="24">
        <v>2000</v>
      </c>
      <c r="F194" s="25">
        <v>1383</v>
      </c>
      <c r="G194" s="24">
        <v>2000</v>
      </c>
      <c r="H194" s="25">
        <v>3832</v>
      </c>
      <c r="I194" s="24">
        <v>10000</v>
      </c>
      <c r="J194" s="25">
        <v>6627</v>
      </c>
      <c r="K194" s="24">
        <v>10000</v>
      </c>
      <c r="L194" s="25"/>
    </row>
    <row r="195" spans="1:12" ht="15">
      <c r="A195" s="17" t="s">
        <v>170</v>
      </c>
      <c r="B195" s="17"/>
      <c r="C195" s="36">
        <v>5512</v>
      </c>
      <c r="D195" s="104">
        <v>5153</v>
      </c>
      <c r="E195" s="24">
        <v>13000</v>
      </c>
      <c r="F195" s="25">
        <v>17124</v>
      </c>
      <c r="G195" s="24">
        <v>15000</v>
      </c>
      <c r="H195" s="25">
        <v>9273</v>
      </c>
      <c r="I195" s="24">
        <v>10000</v>
      </c>
      <c r="J195" s="25">
        <v>13338</v>
      </c>
      <c r="K195" s="24">
        <v>15000</v>
      </c>
      <c r="L195" s="25"/>
    </row>
    <row r="196" spans="1:12" ht="15">
      <c r="A196" s="17" t="s">
        <v>171</v>
      </c>
      <c r="B196" s="17"/>
      <c r="C196" s="36">
        <v>5512</v>
      </c>
      <c r="D196" s="104">
        <v>5154</v>
      </c>
      <c r="E196" s="24">
        <v>5000</v>
      </c>
      <c r="F196" s="25">
        <v>4598</v>
      </c>
      <c r="G196" s="24">
        <v>5000</v>
      </c>
      <c r="H196" s="25">
        <v>4233</v>
      </c>
      <c r="I196" s="24">
        <v>5000</v>
      </c>
      <c r="J196" s="25">
        <v>4263</v>
      </c>
      <c r="K196" s="24">
        <v>5000</v>
      </c>
      <c r="L196" s="25"/>
    </row>
    <row r="197" spans="1:12" ht="15">
      <c r="A197" s="17" t="s">
        <v>205</v>
      </c>
      <c r="B197" s="17"/>
      <c r="C197" s="36">
        <v>5512</v>
      </c>
      <c r="D197" s="104">
        <v>5156</v>
      </c>
      <c r="E197" s="24">
        <v>12000</v>
      </c>
      <c r="F197" s="25">
        <v>10698</v>
      </c>
      <c r="G197" s="24">
        <v>12000</v>
      </c>
      <c r="H197" s="25">
        <v>12850</v>
      </c>
      <c r="I197" s="24">
        <v>13000</v>
      </c>
      <c r="J197" s="25">
        <v>12794</v>
      </c>
      <c r="K197" s="24">
        <v>14000</v>
      </c>
      <c r="L197" s="25"/>
    </row>
    <row r="198" spans="1:12" ht="15">
      <c r="A198" s="17" t="s">
        <v>140</v>
      </c>
      <c r="B198" s="17"/>
      <c r="C198" s="36">
        <v>5512</v>
      </c>
      <c r="D198" s="104">
        <v>5162</v>
      </c>
      <c r="E198" s="24">
        <v>1000</v>
      </c>
      <c r="F198" s="25">
        <v>829</v>
      </c>
      <c r="G198" s="24">
        <v>1000</v>
      </c>
      <c r="H198" s="25">
        <v>3712</v>
      </c>
      <c r="I198" s="24">
        <v>3000</v>
      </c>
      <c r="J198" s="25">
        <v>2488</v>
      </c>
      <c r="K198" s="24">
        <v>3000</v>
      </c>
      <c r="L198" s="25"/>
    </row>
    <row r="199" spans="1:16" ht="15">
      <c r="A199" s="17" t="s">
        <v>237</v>
      </c>
      <c r="B199" s="17"/>
      <c r="C199" s="36">
        <v>5512</v>
      </c>
      <c r="D199" s="104">
        <v>5163</v>
      </c>
      <c r="E199" s="24">
        <v>3300</v>
      </c>
      <c r="F199" s="25">
        <v>3300</v>
      </c>
      <c r="G199" s="24">
        <v>3000</v>
      </c>
      <c r="H199" s="25">
        <v>3300</v>
      </c>
      <c r="I199" s="24">
        <v>4000</v>
      </c>
      <c r="J199" s="25">
        <v>0</v>
      </c>
      <c r="K199" s="24">
        <v>0</v>
      </c>
      <c r="L199" s="25"/>
      <c r="P199" s="14" t="s">
        <v>271</v>
      </c>
    </row>
    <row r="200" spans="1:12" ht="15">
      <c r="A200" s="17" t="s">
        <v>272</v>
      </c>
      <c r="B200" s="17"/>
      <c r="C200" s="36">
        <v>5512</v>
      </c>
      <c r="D200" s="104">
        <v>5167</v>
      </c>
      <c r="E200" s="24">
        <v>5000</v>
      </c>
      <c r="F200" s="25">
        <v>3200</v>
      </c>
      <c r="G200" s="24">
        <v>3000</v>
      </c>
      <c r="H200" s="25">
        <v>2000</v>
      </c>
      <c r="I200" s="24">
        <v>21000</v>
      </c>
      <c r="J200" s="25">
        <v>0</v>
      </c>
      <c r="K200" s="24">
        <v>0</v>
      </c>
      <c r="L200" s="25"/>
    </row>
    <row r="201" spans="1:12" ht="15">
      <c r="A201" s="17" t="s">
        <v>111</v>
      </c>
      <c r="B201" s="17"/>
      <c r="C201" s="36">
        <v>5512</v>
      </c>
      <c r="D201" s="104">
        <v>5169</v>
      </c>
      <c r="E201" s="24">
        <v>10000</v>
      </c>
      <c r="F201" s="25">
        <v>5079</v>
      </c>
      <c r="G201" s="24">
        <v>6000</v>
      </c>
      <c r="H201" s="25">
        <v>25765</v>
      </c>
      <c r="I201" s="24">
        <v>25000</v>
      </c>
      <c r="J201" s="25">
        <v>15618</v>
      </c>
      <c r="K201" s="24">
        <v>25000</v>
      </c>
      <c r="L201" s="25"/>
    </row>
    <row r="202" spans="1:15" ht="15">
      <c r="A202" s="17" t="s">
        <v>125</v>
      </c>
      <c r="B202" s="17"/>
      <c r="C202" s="36">
        <v>5512</v>
      </c>
      <c r="D202" s="104">
        <v>5171</v>
      </c>
      <c r="E202" s="24">
        <v>10000</v>
      </c>
      <c r="F202" s="25">
        <v>20564</v>
      </c>
      <c r="G202" s="24">
        <v>100000</v>
      </c>
      <c r="H202" s="25">
        <v>119243</v>
      </c>
      <c r="I202" s="24">
        <v>130000</v>
      </c>
      <c r="J202" s="25">
        <v>155457</v>
      </c>
      <c r="K202" s="24">
        <v>10000</v>
      </c>
      <c r="L202" s="25"/>
      <c r="N202" s="4" t="s">
        <v>273</v>
      </c>
      <c r="O202" s="14" t="s">
        <v>274</v>
      </c>
    </row>
    <row r="203" spans="1:14" ht="15">
      <c r="A203" s="17" t="s">
        <v>249</v>
      </c>
      <c r="B203" s="17"/>
      <c r="C203" s="36">
        <v>5512</v>
      </c>
      <c r="D203" s="104">
        <v>6123</v>
      </c>
      <c r="E203" s="24">
        <v>0</v>
      </c>
      <c r="F203" s="25">
        <v>0</v>
      </c>
      <c r="G203" s="24">
        <v>0</v>
      </c>
      <c r="H203" s="25">
        <v>0</v>
      </c>
      <c r="I203" s="24">
        <v>200000</v>
      </c>
      <c r="J203" s="25">
        <v>0</v>
      </c>
      <c r="K203" s="24">
        <v>450000</v>
      </c>
      <c r="L203" s="25"/>
      <c r="M203" s="4" t="s">
        <v>275</v>
      </c>
      <c r="N203" s="4" t="s">
        <v>276</v>
      </c>
    </row>
    <row r="204" spans="1:12" ht="15">
      <c r="A204" s="17" t="s">
        <v>212</v>
      </c>
      <c r="B204" s="17"/>
      <c r="C204" s="36">
        <v>5512</v>
      </c>
      <c r="D204" s="104">
        <v>5222</v>
      </c>
      <c r="E204" s="24">
        <v>0</v>
      </c>
      <c r="F204" s="25">
        <v>0</v>
      </c>
      <c r="G204" s="24">
        <v>0</v>
      </c>
      <c r="H204" s="25">
        <v>0</v>
      </c>
      <c r="I204" s="24">
        <v>0</v>
      </c>
      <c r="J204" s="25">
        <v>10000</v>
      </c>
      <c r="K204" s="24">
        <v>0</v>
      </c>
      <c r="L204" s="25"/>
    </row>
    <row r="205" spans="1:12" ht="15">
      <c r="A205" s="107" t="s">
        <v>277</v>
      </c>
      <c r="B205" s="108"/>
      <c r="C205" s="109"/>
      <c r="D205" s="110"/>
      <c r="E205" s="111">
        <f aca="true" t="shared" si="28" ref="E205:L205">SUM(E189:E204)</f>
        <v>91300</v>
      </c>
      <c r="F205" s="112">
        <f t="shared" si="28"/>
        <v>194303</v>
      </c>
      <c r="G205" s="111">
        <f t="shared" si="28"/>
        <v>163000</v>
      </c>
      <c r="H205" s="112">
        <f t="shared" si="28"/>
        <v>205838</v>
      </c>
      <c r="I205" s="111">
        <f t="shared" si="28"/>
        <v>442000</v>
      </c>
      <c r="J205" s="112">
        <f>SUM(J189:J204)</f>
        <v>245868.07</v>
      </c>
      <c r="K205" s="111">
        <f>SUM(K189:K204)</f>
        <v>608000</v>
      </c>
      <c r="L205" s="112">
        <f t="shared" si="28"/>
        <v>0</v>
      </c>
    </row>
    <row r="206" spans="1:12" ht="15">
      <c r="A206" s="17" t="s">
        <v>165</v>
      </c>
      <c r="B206" s="17"/>
      <c r="C206" s="36">
        <v>6112</v>
      </c>
      <c r="D206" s="104">
        <v>5021</v>
      </c>
      <c r="E206" s="24">
        <v>0</v>
      </c>
      <c r="F206" s="25">
        <v>0</v>
      </c>
      <c r="G206" s="24">
        <v>0</v>
      </c>
      <c r="H206" s="25">
        <v>0</v>
      </c>
      <c r="I206" s="24">
        <v>0</v>
      </c>
      <c r="J206" s="25">
        <v>0</v>
      </c>
      <c r="K206" s="24">
        <v>60000</v>
      </c>
      <c r="L206" s="25"/>
    </row>
    <row r="207" spans="1:12" ht="15">
      <c r="A207" s="17" t="s">
        <v>278</v>
      </c>
      <c r="B207" s="17"/>
      <c r="C207" s="36">
        <v>6112</v>
      </c>
      <c r="D207" s="104">
        <v>5023</v>
      </c>
      <c r="E207" s="24">
        <v>650000</v>
      </c>
      <c r="F207" s="25">
        <v>630715</v>
      </c>
      <c r="G207" s="24">
        <v>650000</v>
      </c>
      <c r="H207" s="25">
        <v>782770</v>
      </c>
      <c r="I207" s="24">
        <v>855000</v>
      </c>
      <c r="J207" s="25">
        <v>864262</v>
      </c>
      <c r="K207" s="24">
        <v>890000</v>
      </c>
      <c r="L207" s="25"/>
    </row>
    <row r="208" spans="1:12" ht="15">
      <c r="A208" s="17" t="s">
        <v>279</v>
      </c>
      <c r="B208" s="17"/>
      <c r="C208" s="36">
        <v>6112</v>
      </c>
      <c r="D208" s="104">
        <v>5031</v>
      </c>
      <c r="E208" s="24">
        <v>120000</v>
      </c>
      <c r="F208" s="25">
        <v>116988</v>
      </c>
      <c r="G208" s="24">
        <v>120000</v>
      </c>
      <c r="H208" s="25">
        <v>110747</v>
      </c>
      <c r="I208" s="24">
        <v>124000</v>
      </c>
      <c r="J208" s="25">
        <v>115754</v>
      </c>
      <c r="K208" s="24">
        <v>131000</v>
      </c>
      <c r="L208" s="25"/>
    </row>
    <row r="209" spans="1:12" ht="15">
      <c r="A209" s="17" t="s">
        <v>280</v>
      </c>
      <c r="B209" s="17"/>
      <c r="C209" s="36">
        <v>6112</v>
      </c>
      <c r="D209" s="104">
        <v>5032</v>
      </c>
      <c r="E209" s="24">
        <v>60000</v>
      </c>
      <c r="F209" s="25">
        <v>69738</v>
      </c>
      <c r="G209" s="24">
        <v>70000</v>
      </c>
      <c r="H209" s="25">
        <v>57582</v>
      </c>
      <c r="I209" s="24">
        <v>77000</v>
      </c>
      <c r="J209" s="25">
        <v>76453</v>
      </c>
      <c r="K209" s="24">
        <v>80000</v>
      </c>
      <c r="L209" s="25"/>
    </row>
    <row r="210" spans="1:12" ht="15">
      <c r="A210" s="17" t="s">
        <v>205</v>
      </c>
      <c r="B210" s="17"/>
      <c r="C210" s="36">
        <v>6112</v>
      </c>
      <c r="D210" s="104">
        <v>5156</v>
      </c>
      <c r="E210" s="24">
        <v>12000</v>
      </c>
      <c r="F210" s="25">
        <v>9120</v>
      </c>
      <c r="G210" s="24">
        <v>10000</v>
      </c>
      <c r="H210" s="25">
        <v>7203</v>
      </c>
      <c r="I210" s="24">
        <v>10000</v>
      </c>
      <c r="J210" s="25">
        <v>5400</v>
      </c>
      <c r="K210" s="24">
        <v>10000</v>
      </c>
      <c r="L210" s="25"/>
    </row>
    <row r="211" spans="1:12" ht="15">
      <c r="A211" s="17" t="s">
        <v>272</v>
      </c>
      <c r="B211" s="17"/>
      <c r="C211" s="36">
        <v>6112</v>
      </c>
      <c r="D211" s="104">
        <v>5167</v>
      </c>
      <c r="E211" s="24">
        <v>5000</v>
      </c>
      <c r="F211" s="25">
        <v>400</v>
      </c>
      <c r="G211" s="24">
        <v>3000</v>
      </c>
      <c r="H211" s="25">
        <v>0</v>
      </c>
      <c r="I211" s="24">
        <v>3000</v>
      </c>
      <c r="J211" s="25">
        <v>650</v>
      </c>
      <c r="K211" s="24">
        <v>3000</v>
      </c>
      <c r="L211" s="25"/>
    </row>
    <row r="212" spans="1:12" ht="15">
      <c r="A212" s="17" t="s">
        <v>111</v>
      </c>
      <c r="B212" s="17"/>
      <c r="C212" s="36">
        <v>6112</v>
      </c>
      <c r="D212" s="104">
        <v>5169</v>
      </c>
      <c r="E212" s="24">
        <v>0</v>
      </c>
      <c r="F212" s="25">
        <v>0</v>
      </c>
      <c r="G212" s="24">
        <v>0</v>
      </c>
      <c r="H212" s="25">
        <v>0</v>
      </c>
      <c r="I212" s="24">
        <v>0</v>
      </c>
      <c r="J212" s="25">
        <v>0</v>
      </c>
      <c r="K212" s="24">
        <v>0</v>
      </c>
      <c r="L212" s="25"/>
    </row>
    <row r="213" spans="1:12" ht="15">
      <c r="A213" s="17" t="s">
        <v>173</v>
      </c>
      <c r="B213" s="17"/>
      <c r="C213" s="36">
        <v>6112</v>
      </c>
      <c r="D213" s="104">
        <v>5173</v>
      </c>
      <c r="E213" s="24">
        <v>0</v>
      </c>
      <c r="F213" s="25">
        <v>0</v>
      </c>
      <c r="G213" s="24">
        <v>0</v>
      </c>
      <c r="H213" s="25">
        <v>0</v>
      </c>
      <c r="I213" s="24">
        <v>0</v>
      </c>
      <c r="J213" s="25">
        <v>0</v>
      </c>
      <c r="K213" s="24">
        <v>0</v>
      </c>
      <c r="L213" s="25"/>
    </row>
    <row r="214" spans="1:12" ht="15">
      <c r="A214" s="17" t="s">
        <v>178</v>
      </c>
      <c r="B214" s="17"/>
      <c r="C214" s="36">
        <v>6112</v>
      </c>
      <c r="D214" s="104">
        <v>5175</v>
      </c>
      <c r="E214" s="24">
        <v>0</v>
      </c>
      <c r="F214" s="25">
        <v>0</v>
      </c>
      <c r="G214" s="24">
        <v>0</v>
      </c>
      <c r="H214" s="25">
        <v>0</v>
      </c>
      <c r="I214" s="24">
        <v>0</v>
      </c>
      <c r="J214" s="25">
        <v>0</v>
      </c>
      <c r="K214" s="24">
        <v>0</v>
      </c>
      <c r="L214" s="25"/>
    </row>
    <row r="215" spans="1:15" ht="15">
      <c r="A215" s="107" t="s">
        <v>281</v>
      </c>
      <c r="B215" s="108"/>
      <c r="C215" s="109"/>
      <c r="D215" s="110"/>
      <c r="E215" s="111">
        <f aca="true" t="shared" si="29" ref="E215:L215">SUM(E206:E214)</f>
        <v>847000</v>
      </c>
      <c r="F215" s="112">
        <f t="shared" si="29"/>
        <v>826961</v>
      </c>
      <c r="G215" s="111">
        <f t="shared" si="29"/>
        <v>853000</v>
      </c>
      <c r="H215" s="112">
        <f t="shared" si="29"/>
        <v>958302</v>
      </c>
      <c r="I215" s="111">
        <f t="shared" si="29"/>
        <v>1069000</v>
      </c>
      <c r="J215" s="112">
        <f t="shared" si="29"/>
        <v>1062519</v>
      </c>
      <c r="K215" s="111">
        <f>SUM(K206:K214)</f>
        <v>1174000</v>
      </c>
      <c r="L215" s="112">
        <f t="shared" si="29"/>
        <v>0</v>
      </c>
      <c r="O215" s="143"/>
    </row>
    <row r="216" spans="1:12" ht="15">
      <c r="A216" s="17" t="s">
        <v>165</v>
      </c>
      <c r="B216" s="17"/>
      <c r="C216" s="36">
        <v>6114</v>
      </c>
      <c r="D216" s="104">
        <v>5021</v>
      </c>
      <c r="E216" s="24">
        <v>0</v>
      </c>
      <c r="F216" s="25">
        <v>23734</v>
      </c>
      <c r="G216" s="24">
        <v>0</v>
      </c>
      <c r="H216" s="25">
        <v>0</v>
      </c>
      <c r="I216" s="24">
        <v>0</v>
      </c>
      <c r="J216" s="25">
        <v>0</v>
      </c>
      <c r="K216" s="24">
        <v>0</v>
      </c>
      <c r="L216" s="25"/>
    </row>
    <row r="217" spans="1:12" ht="15">
      <c r="A217" s="17" t="s">
        <v>280</v>
      </c>
      <c r="B217" s="17"/>
      <c r="C217" s="36">
        <v>6114</v>
      </c>
      <c r="D217" s="104">
        <v>5032</v>
      </c>
      <c r="E217" s="24">
        <v>0</v>
      </c>
      <c r="F217" s="25">
        <v>0</v>
      </c>
      <c r="G217" s="24">
        <v>0</v>
      </c>
      <c r="H217" s="25">
        <v>0</v>
      </c>
      <c r="I217" s="24">
        <v>0</v>
      </c>
      <c r="J217" s="25">
        <v>0</v>
      </c>
      <c r="K217" s="24">
        <v>0</v>
      </c>
      <c r="L217" s="25"/>
    </row>
    <row r="218" spans="1:12" ht="15">
      <c r="A218" s="17" t="s">
        <v>135</v>
      </c>
      <c r="B218" s="17"/>
      <c r="C218" s="36">
        <v>6114</v>
      </c>
      <c r="D218" s="104">
        <v>5137</v>
      </c>
      <c r="E218" s="24">
        <v>0</v>
      </c>
      <c r="F218" s="25">
        <v>0</v>
      </c>
      <c r="G218" s="24">
        <v>0</v>
      </c>
      <c r="H218" s="25">
        <v>0</v>
      </c>
      <c r="I218" s="24">
        <v>0</v>
      </c>
      <c r="J218" s="25">
        <v>0</v>
      </c>
      <c r="K218" s="24">
        <v>0</v>
      </c>
      <c r="L218" s="25"/>
    </row>
    <row r="219" spans="1:12" ht="15">
      <c r="A219" s="17" t="s">
        <v>119</v>
      </c>
      <c r="B219" s="17"/>
      <c r="C219" s="36">
        <v>6114</v>
      </c>
      <c r="D219" s="104">
        <v>5139</v>
      </c>
      <c r="E219" s="24">
        <v>0</v>
      </c>
      <c r="F219" s="25">
        <v>1386</v>
      </c>
      <c r="G219" s="24">
        <v>0</v>
      </c>
      <c r="H219" s="25">
        <v>0</v>
      </c>
      <c r="I219" s="24">
        <v>0</v>
      </c>
      <c r="J219" s="25">
        <v>0</v>
      </c>
      <c r="K219" s="24">
        <v>0</v>
      </c>
      <c r="L219" s="25"/>
    </row>
    <row r="220" spans="1:12" ht="15">
      <c r="A220" s="17" t="s">
        <v>170</v>
      </c>
      <c r="B220" s="17"/>
      <c r="C220" s="36">
        <v>6114</v>
      </c>
      <c r="D220" s="104">
        <v>5153</v>
      </c>
      <c r="E220" s="24">
        <v>0</v>
      </c>
      <c r="F220" s="25">
        <v>0</v>
      </c>
      <c r="G220" s="24">
        <v>0</v>
      </c>
      <c r="H220" s="25">
        <v>0</v>
      </c>
      <c r="I220" s="24">
        <v>0</v>
      </c>
      <c r="J220" s="25">
        <v>0</v>
      </c>
      <c r="K220" s="24">
        <v>0</v>
      </c>
      <c r="L220" s="25"/>
    </row>
    <row r="221" spans="1:12" ht="15">
      <c r="A221" s="17" t="s">
        <v>108</v>
      </c>
      <c r="B221" s="17"/>
      <c r="C221" s="36">
        <v>6114</v>
      </c>
      <c r="D221" s="104">
        <v>5164</v>
      </c>
      <c r="E221" s="24">
        <v>0</v>
      </c>
      <c r="F221" s="25">
        <v>0</v>
      </c>
      <c r="G221" s="24">
        <v>0</v>
      </c>
      <c r="H221" s="25">
        <v>0</v>
      </c>
      <c r="I221" s="24">
        <v>0</v>
      </c>
      <c r="J221" s="25">
        <v>0</v>
      </c>
      <c r="K221" s="24">
        <v>0</v>
      </c>
      <c r="L221" s="25"/>
    </row>
    <row r="222" spans="1:12" ht="15">
      <c r="A222" s="17" t="s">
        <v>111</v>
      </c>
      <c r="B222" s="17"/>
      <c r="C222" s="36">
        <v>6114</v>
      </c>
      <c r="D222" s="104">
        <v>5169</v>
      </c>
      <c r="E222" s="24">
        <v>0</v>
      </c>
      <c r="F222" s="25">
        <v>0</v>
      </c>
      <c r="G222" s="24">
        <v>0</v>
      </c>
      <c r="H222" s="25">
        <v>0</v>
      </c>
      <c r="I222" s="24">
        <v>0</v>
      </c>
      <c r="J222" s="25">
        <v>0</v>
      </c>
      <c r="K222" s="24">
        <v>0</v>
      </c>
      <c r="L222" s="25"/>
    </row>
    <row r="223" spans="1:12" ht="15">
      <c r="A223" s="17" t="s">
        <v>173</v>
      </c>
      <c r="B223" s="17"/>
      <c r="C223" s="36">
        <v>6114</v>
      </c>
      <c r="D223" s="104">
        <v>5173</v>
      </c>
      <c r="E223" s="24">
        <v>0</v>
      </c>
      <c r="F223" s="25">
        <v>612</v>
      </c>
      <c r="G223" s="24">
        <v>0</v>
      </c>
      <c r="H223" s="25">
        <v>0</v>
      </c>
      <c r="I223" s="24">
        <v>0</v>
      </c>
      <c r="J223" s="25">
        <v>0</v>
      </c>
      <c r="K223" s="24">
        <v>0</v>
      </c>
      <c r="L223" s="25"/>
    </row>
    <row r="224" spans="1:12" ht="15">
      <c r="A224" s="17" t="s">
        <v>178</v>
      </c>
      <c r="B224" s="17"/>
      <c r="C224" s="36">
        <v>6114</v>
      </c>
      <c r="D224" s="104">
        <v>5175</v>
      </c>
      <c r="E224" s="24">
        <v>0</v>
      </c>
      <c r="F224" s="25">
        <v>1320</v>
      </c>
      <c r="G224" s="24">
        <v>0</v>
      </c>
      <c r="H224" s="25">
        <v>0</v>
      </c>
      <c r="I224" s="24">
        <v>0</v>
      </c>
      <c r="J224" s="25">
        <v>0</v>
      </c>
      <c r="K224" s="24">
        <v>0</v>
      </c>
      <c r="L224" s="25"/>
    </row>
    <row r="225" spans="1:16" s="150" customFormat="1" ht="15">
      <c r="A225" s="144" t="s">
        <v>282</v>
      </c>
      <c r="B225" s="145"/>
      <c r="C225" s="146"/>
      <c r="D225" s="147"/>
      <c r="E225" s="111">
        <f aca="true" t="shared" si="30" ref="E225:L225">SUM(E216:E224)</f>
        <v>0</v>
      </c>
      <c r="F225" s="112">
        <f t="shared" si="30"/>
        <v>27052</v>
      </c>
      <c r="G225" s="111">
        <f t="shared" si="30"/>
        <v>0</v>
      </c>
      <c r="H225" s="112">
        <f t="shared" si="30"/>
        <v>0</v>
      </c>
      <c r="I225" s="111">
        <f t="shared" si="30"/>
        <v>0</v>
      </c>
      <c r="J225" s="112">
        <f t="shared" si="30"/>
        <v>0</v>
      </c>
      <c r="K225" s="111">
        <f>SUM(K216:K224)</f>
        <v>0</v>
      </c>
      <c r="L225" s="112">
        <f t="shared" si="30"/>
        <v>0</v>
      </c>
      <c r="M225" s="148"/>
      <c r="N225" s="148"/>
      <c r="O225" s="149"/>
      <c r="P225" s="149"/>
    </row>
    <row r="226" spans="1:12" ht="15">
      <c r="A226" s="17" t="s">
        <v>165</v>
      </c>
      <c r="B226" s="17"/>
      <c r="C226" s="36">
        <v>6115</v>
      </c>
      <c r="D226" s="104">
        <v>5021</v>
      </c>
      <c r="E226" s="24">
        <v>0</v>
      </c>
      <c r="F226" s="126">
        <v>0</v>
      </c>
      <c r="G226" s="24">
        <v>0</v>
      </c>
      <c r="H226" s="126">
        <v>24424</v>
      </c>
      <c r="I226" s="24">
        <v>0</v>
      </c>
      <c r="J226" s="25">
        <v>0</v>
      </c>
      <c r="K226" s="24">
        <v>0</v>
      </c>
      <c r="L226" s="126"/>
    </row>
    <row r="227" spans="1:12" ht="15">
      <c r="A227" s="17" t="s">
        <v>280</v>
      </c>
      <c r="B227" s="17"/>
      <c r="C227" s="36">
        <v>6115</v>
      </c>
      <c r="D227" s="104">
        <v>5032</v>
      </c>
      <c r="E227" s="24">
        <v>0</v>
      </c>
      <c r="F227" s="126">
        <v>0</v>
      </c>
      <c r="G227" s="24">
        <v>0</v>
      </c>
      <c r="H227" s="126">
        <v>1666</v>
      </c>
      <c r="I227" s="24">
        <v>0</v>
      </c>
      <c r="J227" s="25">
        <v>0</v>
      </c>
      <c r="K227" s="24">
        <v>0</v>
      </c>
      <c r="L227" s="126"/>
    </row>
    <row r="228" spans="1:12" ht="15">
      <c r="A228" s="17" t="s">
        <v>135</v>
      </c>
      <c r="B228" s="17"/>
      <c r="C228" s="36">
        <v>6115</v>
      </c>
      <c r="D228" s="104">
        <v>5137</v>
      </c>
      <c r="E228" s="24">
        <v>0</v>
      </c>
      <c r="F228" s="126">
        <v>0</v>
      </c>
      <c r="G228" s="24">
        <v>0</v>
      </c>
      <c r="H228" s="126">
        <v>590</v>
      </c>
      <c r="I228" s="24">
        <v>0</v>
      </c>
      <c r="J228" s="25">
        <v>0</v>
      </c>
      <c r="K228" s="24">
        <v>0</v>
      </c>
      <c r="L228" s="126"/>
    </row>
    <row r="229" spans="1:12" ht="15">
      <c r="A229" s="17" t="s">
        <v>119</v>
      </c>
      <c r="B229" s="17"/>
      <c r="C229" s="36">
        <v>6115</v>
      </c>
      <c r="D229" s="104">
        <v>5139</v>
      </c>
      <c r="E229" s="24">
        <v>0</v>
      </c>
      <c r="F229" s="126">
        <v>0</v>
      </c>
      <c r="G229" s="24">
        <v>0</v>
      </c>
      <c r="H229" s="126">
        <v>1340</v>
      </c>
      <c r="I229" s="24">
        <v>0</v>
      </c>
      <c r="J229" s="25">
        <v>0</v>
      </c>
      <c r="K229" s="24">
        <v>0</v>
      </c>
      <c r="L229" s="126"/>
    </row>
    <row r="230" spans="1:12" ht="15">
      <c r="A230" s="17" t="s">
        <v>170</v>
      </c>
      <c r="B230" s="17"/>
      <c r="C230" s="36">
        <v>6115</v>
      </c>
      <c r="D230" s="104">
        <v>5153</v>
      </c>
      <c r="E230" s="24">
        <v>0</v>
      </c>
      <c r="F230" s="126">
        <v>0</v>
      </c>
      <c r="G230" s="24">
        <v>0</v>
      </c>
      <c r="H230" s="126">
        <v>0</v>
      </c>
      <c r="I230" s="24">
        <v>0</v>
      </c>
      <c r="J230" s="25">
        <v>0</v>
      </c>
      <c r="K230" s="24">
        <v>0</v>
      </c>
      <c r="L230" s="126"/>
    </row>
    <row r="231" spans="1:12" ht="15">
      <c r="A231" s="17" t="s">
        <v>108</v>
      </c>
      <c r="B231" s="17"/>
      <c r="C231" s="36">
        <v>6115</v>
      </c>
      <c r="D231" s="104">
        <v>5164</v>
      </c>
      <c r="E231" s="24">
        <v>0</v>
      </c>
      <c r="F231" s="126">
        <v>0</v>
      </c>
      <c r="G231" s="24">
        <v>0</v>
      </c>
      <c r="H231" s="126">
        <v>0</v>
      </c>
      <c r="I231" s="24">
        <v>0</v>
      </c>
      <c r="J231" s="25">
        <v>0</v>
      </c>
      <c r="K231" s="24">
        <v>0</v>
      </c>
      <c r="L231" s="126"/>
    </row>
    <row r="232" spans="1:12" ht="15">
      <c r="A232" s="17" t="s">
        <v>111</v>
      </c>
      <c r="B232" s="17"/>
      <c r="C232" s="36">
        <v>6115</v>
      </c>
      <c r="D232" s="104">
        <v>5169</v>
      </c>
      <c r="E232" s="24">
        <v>0</v>
      </c>
      <c r="F232" s="126">
        <v>0</v>
      </c>
      <c r="G232" s="24">
        <v>0</v>
      </c>
      <c r="H232" s="126">
        <v>0</v>
      </c>
      <c r="I232" s="24">
        <v>0</v>
      </c>
      <c r="J232" s="25">
        <v>0</v>
      </c>
      <c r="K232" s="24">
        <v>0</v>
      </c>
      <c r="L232" s="126"/>
    </row>
    <row r="233" spans="1:12" ht="15">
      <c r="A233" s="17" t="s">
        <v>173</v>
      </c>
      <c r="B233" s="17"/>
      <c r="C233" s="36">
        <v>6115</v>
      </c>
      <c r="D233" s="104">
        <v>5173</v>
      </c>
      <c r="E233" s="24">
        <v>0</v>
      </c>
      <c r="F233" s="126">
        <v>0</v>
      </c>
      <c r="G233" s="24">
        <v>0</v>
      </c>
      <c r="H233" s="126">
        <v>0</v>
      </c>
      <c r="I233" s="24">
        <v>0</v>
      </c>
      <c r="J233" s="25">
        <v>0</v>
      </c>
      <c r="K233" s="24">
        <v>0</v>
      </c>
      <c r="L233" s="126"/>
    </row>
    <row r="234" spans="1:12" ht="15">
      <c r="A234" s="17" t="s">
        <v>178</v>
      </c>
      <c r="B234" s="17"/>
      <c r="C234" s="36">
        <v>6115</v>
      </c>
      <c r="D234" s="104">
        <v>5175</v>
      </c>
      <c r="E234" s="24">
        <v>0</v>
      </c>
      <c r="F234" s="126">
        <v>0</v>
      </c>
      <c r="G234" s="24">
        <v>0</v>
      </c>
      <c r="H234" s="126">
        <v>0</v>
      </c>
      <c r="I234" s="24">
        <v>0</v>
      </c>
      <c r="J234" s="25">
        <v>0</v>
      </c>
      <c r="K234" s="24">
        <v>0</v>
      </c>
      <c r="L234" s="126"/>
    </row>
    <row r="235" spans="1:12" ht="15">
      <c r="A235" s="107" t="s">
        <v>283</v>
      </c>
      <c r="B235" s="108"/>
      <c r="C235" s="109"/>
      <c r="D235" s="110"/>
      <c r="E235" s="111">
        <f aca="true" t="shared" si="31" ref="E235:L235">SUM(E226:E234)</f>
        <v>0</v>
      </c>
      <c r="F235" s="112">
        <f t="shared" si="31"/>
        <v>0</v>
      </c>
      <c r="G235" s="111">
        <f t="shared" si="31"/>
        <v>0</v>
      </c>
      <c r="H235" s="112">
        <f t="shared" si="31"/>
        <v>28020</v>
      </c>
      <c r="I235" s="111">
        <f t="shared" si="31"/>
        <v>0</v>
      </c>
      <c r="J235" s="112">
        <f t="shared" si="31"/>
        <v>0</v>
      </c>
      <c r="K235" s="111">
        <f>SUM(K226:K234)</f>
        <v>0</v>
      </c>
      <c r="L235" s="112">
        <f t="shared" si="31"/>
        <v>0</v>
      </c>
    </row>
    <row r="236" spans="1:16" s="55" customFormat="1" ht="15">
      <c r="A236" s="49" t="s">
        <v>165</v>
      </c>
      <c r="B236" s="49"/>
      <c r="C236" s="50">
        <v>6117</v>
      </c>
      <c r="D236" s="113">
        <v>5021</v>
      </c>
      <c r="E236" s="27">
        <v>0</v>
      </c>
      <c r="F236" s="38">
        <v>29773</v>
      </c>
      <c r="G236" s="27">
        <v>0</v>
      </c>
      <c r="H236" s="38">
        <v>23287</v>
      </c>
      <c r="I236" s="27">
        <v>0</v>
      </c>
      <c r="J236" s="38">
        <v>0</v>
      </c>
      <c r="K236" s="27">
        <v>0</v>
      </c>
      <c r="L236" s="38"/>
      <c r="M236" s="40"/>
      <c r="N236" s="40"/>
      <c r="O236" s="124"/>
      <c r="P236" s="124"/>
    </row>
    <row r="237" spans="1:16" s="55" customFormat="1" ht="15">
      <c r="A237" s="49" t="s">
        <v>119</v>
      </c>
      <c r="B237" s="49"/>
      <c r="C237" s="50">
        <v>6117</v>
      </c>
      <c r="D237" s="113">
        <v>5139</v>
      </c>
      <c r="E237" s="27">
        <v>0</v>
      </c>
      <c r="F237" s="38">
        <v>2402</v>
      </c>
      <c r="G237" s="27">
        <v>0</v>
      </c>
      <c r="H237" s="38">
        <v>3531</v>
      </c>
      <c r="I237" s="27">
        <v>0</v>
      </c>
      <c r="J237" s="38">
        <v>0</v>
      </c>
      <c r="K237" s="27">
        <v>0</v>
      </c>
      <c r="L237" s="38"/>
      <c r="M237" s="40"/>
      <c r="N237" s="40"/>
      <c r="O237" s="124"/>
      <c r="P237" s="124"/>
    </row>
    <row r="238" spans="1:16" s="55" customFormat="1" ht="15">
      <c r="A238" s="49" t="s">
        <v>236</v>
      </c>
      <c r="B238" s="49"/>
      <c r="C238" s="50">
        <v>6117</v>
      </c>
      <c r="D238" s="113">
        <v>5155</v>
      </c>
      <c r="E238" s="27"/>
      <c r="F238" s="38"/>
      <c r="G238" s="27">
        <v>0</v>
      </c>
      <c r="H238" s="38">
        <v>155</v>
      </c>
      <c r="I238" s="27">
        <v>0</v>
      </c>
      <c r="J238" s="38">
        <v>0</v>
      </c>
      <c r="K238" s="27">
        <v>0</v>
      </c>
      <c r="L238" s="38"/>
      <c r="M238" s="40"/>
      <c r="N238" s="40"/>
      <c r="O238" s="124"/>
      <c r="P238" s="124"/>
    </row>
    <row r="239" spans="1:16" s="55" customFormat="1" ht="15">
      <c r="A239" s="49" t="s">
        <v>173</v>
      </c>
      <c r="B239" s="49"/>
      <c r="C239" s="50">
        <v>6117</v>
      </c>
      <c r="D239" s="113">
        <v>5173</v>
      </c>
      <c r="E239" s="27">
        <v>0</v>
      </c>
      <c r="F239" s="38">
        <v>998</v>
      </c>
      <c r="G239" s="27">
        <v>0</v>
      </c>
      <c r="H239" s="38">
        <v>590</v>
      </c>
      <c r="I239" s="27">
        <v>0</v>
      </c>
      <c r="J239" s="38">
        <v>0</v>
      </c>
      <c r="K239" s="27">
        <v>0</v>
      </c>
      <c r="L239" s="38"/>
      <c r="M239" s="40"/>
      <c r="N239" s="40"/>
      <c r="O239" s="124"/>
      <c r="P239" s="124"/>
    </row>
    <row r="240" spans="1:16" s="55" customFormat="1" ht="15">
      <c r="A240" s="49" t="s">
        <v>178</v>
      </c>
      <c r="B240" s="49"/>
      <c r="C240" s="50">
        <v>6117</v>
      </c>
      <c r="D240" s="113">
        <v>5175</v>
      </c>
      <c r="E240" s="27">
        <v>0</v>
      </c>
      <c r="F240" s="38">
        <v>2904</v>
      </c>
      <c r="G240" s="27">
        <v>0</v>
      </c>
      <c r="H240" s="38">
        <v>1340</v>
      </c>
      <c r="I240" s="27">
        <v>0</v>
      </c>
      <c r="J240" s="38">
        <v>0</v>
      </c>
      <c r="K240" s="27">
        <v>0</v>
      </c>
      <c r="L240" s="38"/>
      <c r="M240" s="40"/>
      <c r="N240" s="40"/>
      <c r="O240" s="124"/>
      <c r="P240" s="124"/>
    </row>
    <row r="241" spans="1:15" ht="15">
      <c r="A241" s="107" t="s">
        <v>284</v>
      </c>
      <c r="B241" s="108"/>
      <c r="C241" s="109"/>
      <c r="D241" s="110"/>
      <c r="E241" s="111">
        <f>SUM(E229:E240)</f>
        <v>0</v>
      </c>
      <c r="F241" s="112">
        <f>SUM(F229:F240)</f>
        <v>36077</v>
      </c>
      <c r="G241" s="111">
        <f>SUM(G236:G240)</f>
        <v>0</v>
      </c>
      <c r="H241" s="112">
        <f>SUM(H236:H240)</f>
        <v>28903</v>
      </c>
      <c r="I241" s="111">
        <f>SUM(I236:I240)</f>
        <v>0</v>
      </c>
      <c r="J241" s="112">
        <f>SUM(J229:J240)</f>
        <v>0</v>
      </c>
      <c r="K241" s="111">
        <f>SUM(K236:K240)</f>
        <v>0</v>
      </c>
      <c r="L241" s="112">
        <f>SUM(L229:L240)</f>
        <v>0</v>
      </c>
      <c r="O241" s="143"/>
    </row>
    <row r="242" spans="1:12" ht="15">
      <c r="A242" s="17" t="s">
        <v>119</v>
      </c>
      <c r="B242" s="17"/>
      <c r="C242" s="36">
        <v>6149</v>
      </c>
      <c r="D242" s="104">
        <v>5139</v>
      </c>
      <c r="E242" s="24">
        <v>0</v>
      </c>
      <c r="F242" s="126">
        <v>0</v>
      </c>
      <c r="G242" s="24">
        <v>0</v>
      </c>
      <c r="H242" s="126">
        <v>0</v>
      </c>
      <c r="I242" s="24">
        <v>0</v>
      </c>
      <c r="J242" s="25">
        <v>0</v>
      </c>
      <c r="K242" s="24">
        <v>0</v>
      </c>
      <c r="L242" s="126"/>
    </row>
    <row r="243" spans="1:12" ht="15">
      <c r="A243" s="17" t="s">
        <v>111</v>
      </c>
      <c r="B243" s="17"/>
      <c r="C243" s="36">
        <v>6149</v>
      </c>
      <c r="D243" s="104">
        <v>5169</v>
      </c>
      <c r="E243" s="24">
        <v>0</v>
      </c>
      <c r="F243" s="126">
        <v>0</v>
      </c>
      <c r="G243" s="24">
        <v>0</v>
      </c>
      <c r="H243" s="126">
        <v>0</v>
      </c>
      <c r="I243" s="24">
        <v>0</v>
      </c>
      <c r="J243" s="25">
        <v>0</v>
      </c>
      <c r="K243" s="24">
        <v>0</v>
      </c>
      <c r="L243" s="126"/>
    </row>
    <row r="244" spans="1:16" s="150" customFormat="1" ht="15">
      <c r="A244" s="144" t="s">
        <v>285</v>
      </c>
      <c r="B244" s="145"/>
      <c r="C244" s="146"/>
      <c r="D244" s="147"/>
      <c r="E244" s="151">
        <f aca="true" t="shared" si="32" ref="E244:L244">SUM(E242:E243)</f>
        <v>0</v>
      </c>
      <c r="F244" s="112">
        <f t="shared" si="32"/>
        <v>0</v>
      </c>
      <c r="G244" s="151">
        <f t="shared" si="32"/>
        <v>0</v>
      </c>
      <c r="H244" s="112">
        <f t="shared" si="32"/>
        <v>0</v>
      </c>
      <c r="I244" s="151">
        <f t="shared" si="32"/>
        <v>0</v>
      </c>
      <c r="J244" s="112">
        <f t="shared" si="32"/>
        <v>0</v>
      </c>
      <c r="K244" s="151">
        <f t="shared" si="32"/>
        <v>0</v>
      </c>
      <c r="L244" s="112">
        <f t="shared" si="32"/>
        <v>0</v>
      </c>
      <c r="M244" s="148"/>
      <c r="N244" s="148"/>
      <c r="O244" s="149"/>
      <c r="P244" s="149"/>
    </row>
    <row r="245" spans="1:12" ht="15">
      <c r="A245" s="17" t="s">
        <v>229</v>
      </c>
      <c r="B245" s="17"/>
      <c r="C245" s="36">
        <v>6171</v>
      </c>
      <c r="D245" s="104">
        <v>5011</v>
      </c>
      <c r="E245" s="24">
        <v>590000</v>
      </c>
      <c r="F245" s="25">
        <v>586076</v>
      </c>
      <c r="G245" s="27">
        <v>590000</v>
      </c>
      <c r="H245" s="38">
        <v>589709</v>
      </c>
      <c r="I245" s="27">
        <v>630000</v>
      </c>
      <c r="J245" s="38">
        <v>636141</v>
      </c>
      <c r="K245" s="27">
        <v>670000</v>
      </c>
      <c r="L245" s="38"/>
    </row>
    <row r="246" spans="1:12" ht="15">
      <c r="A246" s="17" t="s">
        <v>279</v>
      </c>
      <c r="B246" s="17"/>
      <c r="C246" s="36">
        <v>6171</v>
      </c>
      <c r="D246" s="104">
        <v>5031</v>
      </c>
      <c r="E246" s="24">
        <v>140000</v>
      </c>
      <c r="F246" s="25">
        <v>141464</v>
      </c>
      <c r="G246" s="27">
        <v>140000</v>
      </c>
      <c r="H246" s="38">
        <v>137448</v>
      </c>
      <c r="I246" s="27">
        <v>159000</v>
      </c>
      <c r="J246" s="38">
        <v>153053</v>
      </c>
      <c r="K246" s="27">
        <v>168000</v>
      </c>
      <c r="L246" s="38"/>
    </row>
    <row r="247" spans="1:12" ht="15">
      <c r="A247" s="17" t="s">
        <v>280</v>
      </c>
      <c r="B247" s="17"/>
      <c r="C247" s="36">
        <v>6171</v>
      </c>
      <c r="D247" s="104">
        <v>5032</v>
      </c>
      <c r="E247" s="24">
        <v>50000</v>
      </c>
      <c r="F247" s="25">
        <v>49319</v>
      </c>
      <c r="G247" s="27">
        <v>50000</v>
      </c>
      <c r="H247" s="38">
        <v>49874</v>
      </c>
      <c r="I247" s="27">
        <v>57000</v>
      </c>
      <c r="J247" s="38">
        <v>55100</v>
      </c>
      <c r="K247" s="27">
        <v>61000</v>
      </c>
      <c r="L247" s="38"/>
    </row>
    <row r="248" spans="1:12" ht="15">
      <c r="A248" s="17" t="s">
        <v>286</v>
      </c>
      <c r="B248" s="17"/>
      <c r="C248" s="36">
        <v>6171</v>
      </c>
      <c r="D248" s="104">
        <v>5038</v>
      </c>
      <c r="E248" s="24">
        <v>6000</v>
      </c>
      <c r="F248" s="25">
        <v>5573</v>
      </c>
      <c r="G248" s="27">
        <v>6000</v>
      </c>
      <c r="H248" s="38">
        <v>5769</v>
      </c>
      <c r="I248" s="27">
        <v>10000</v>
      </c>
      <c r="J248" s="38">
        <v>6182</v>
      </c>
      <c r="K248" s="27">
        <v>7000</v>
      </c>
      <c r="L248" s="38"/>
    </row>
    <row r="249" spans="1:15" ht="15">
      <c r="A249" s="17" t="s">
        <v>174</v>
      </c>
      <c r="B249" s="17"/>
      <c r="C249" s="36">
        <v>6171</v>
      </c>
      <c r="D249" s="104">
        <v>5136</v>
      </c>
      <c r="E249" s="24">
        <v>15000</v>
      </c>
      <c r="F249" s="25">
        <v>23690</v>
      </c>
      <c r="G249" s="27">
        <v>15000</v>
      </c>
      <c r="H249" s="38">
        <v>11757</v>
      </c>
      <c r="I249" s="27">
        <v>15000</v>
      </c>
      <c r="J249" s="38">
        <v>12227</v>
      </c>
      <c r="K249" s="27">
        <v>15000</v>
      </c>
      <c r="L249" s="38"/>
      <c r="O249" s="14" t="s">
        <v>287</v>
      </c>
    </row>
    <row r="250" spans="1:16" ht="15">
      <c r="A250" s="17" t="s">
        <v>135</v>
      </c>
      <c r="B250" s="17"/>
      <c r="C250" s="36">
        <v>6171</v>
      </c>
      <c r="D250" s="104">
        <v>5137</v>
      </c>
      <c r="E250" s="24">
        <v>30000</v>
      </c>
      <c r="F250" s="25">
        <v>116923</v>
      </c>
      <c r="G250" s="27">
        <v>30000</v>
      </c>
      <c r="H250" s="38">
        <v>15110</v>
      </c>
      <c r="I250" s="27">
        <v>30000</v>
      </c>
      <c r="J250" s="38">
        <v>16013</v>
      </c>
      <c r="K250" s="27">
        <v>30000</v>
      </c>
      <c r="L250" s="38"/>
      <c r="P250" s="14" t="s">
        <v>288</v>
      </c>
    </row>
    <row r="251" spans="1:14" ht="15">
      <c r="A251" s="17" t="s">
        <v>119</v>
      </c>
      <c r="B251" s="17"/>
      <c r="C251" s="36">
        <v>6171</v>
      </c>
      <c r="D251" s="104">
        <v>5139</v>
      </c>
      <c r="E251" s="24">
        <v>30000</v>
      </c>
      <c r="F251" s="25">
        <v>32875</v>
      </c>
      <c r="G251" s="27">
        <v>30000</v>
      </c>
      <c r="H251" s="38">
        <v>27479</v>
      </c>
      <c r="I251" s="27">
        <v>30000</v>
      </c>
      <c r="J251" s="38">
        <v>36878</v>
      </c>
      <c r="K251" s="27">
        <v>40000</v>
      </c>
      <c r="L251" s="38"/>
      <c r="N251" s="4" t="s">
        <v>289</v>
      </c>
    </row>
    <row r="252" spans="1:12" ht="15">
      <c r="A252" s="17" t="s">
        <v>170</v>
      </c>
      <c r="B252" s="17"/>
      <c r="C252" s="36">
        <v>6171</v>
      </c>
      <c r="D252" s="104">
        <v>5153</v>
      </c>
      <c r="E252" s="24">
        <v>65000</v>
      </c>
      <c r="F252" s="25">
        <v>42251</v>
      </c>
      <c r="G252" s="27">
        <v>45000</v>
      </c>
      <c r="H252" s="38">
        <v>35359</v>
      </c>
      <c r="I252" s="27">
        <v>40000</v>
      </c>
      <c r="J252" s="38">
        <v>32246</v>
      </c>
      <c r="K252" s="27">
        <v>40000</v>
      </c>
      <c r="L252" s="38"/>
    </row>
    <row r="253" spans="1:12" ht="15">
      <c r="A253" s="17" t="s">
        <v>171</v>
      </c>
      <c r="B253" s="17"/>
      <c r="C253" s="36">
        <v>6171</v>
      </c>
      <c r="D253" s="104">
        <v>5154</v>
      </c>
      <c r="E253" s="24">
        <v>45000</v>
      </c>
      <c r="F253" s="25">
        <v>45634</v>
      </c>
      <c r="G253" s="27">
        <v>45000</v>
      </c>
      <c r="H253" s="38">
        <v>29365</v>
      </c>
      <c r="I253" s="27">
        <v>40000</v>
      </c>
      <c r="J253" s="38">
        <v>39285</v>
      </c>
      <c r="K253" s="27">
        <v>40000</v>
      </c>
      <c r="L253" s="38"/>
    </row>
    <row r="254" spans="1:12" ht="15">
      <c r="A254" s="17" t="s">
        <v>176</v>
      </c>
      <c r="B254" s="17"/>
      <c r="C254" s="36">
        <v>6171</v>
      </c>
      <c r="D254" s="104">
        <v>5161</v>
      </c>
      <c r="E254" s="24">
        <v>15000</v>
      </c>
      <c r="F254" s="25">
        <v>8252</v>
      </c>
      <c r="G254" s="27">
        <v>10000</v>
      </c>
      <c r="H254" s="38">
        <f>8069+273</f>
        <v>8342</v>
      </c>
      <c r="I254" s="27">
        <v>10000</v>
      </c>
      <c r="J254" s="38">
        <v>9965</v>
      </c>
      <c r="K254" s="27">
        <v>12000</v>
      </c>
      <c r="L254" s="38"/>
    </row>
    <row r="255" spans="1:12" ht="15">
      <c r="A255" s="17" t="s">
        <v>140</v>
      </c>
      <c r="B255" s="17"/>
      <c r="C255" s="36">
        <v>6171</v>
      </c>
      <c r="D255" s="104">
        <v>5162</v>
      </c>
      <c r="E255" s="24">
        <v>55000</v>
      </c>
      <c r="F255" s="25">
        <v>48342</v>
      </c>
      <c r="G255" s="27">
        <v>50000</v>
      </c>
      <c r="H255" s="38">
        <v>49280</v>
      </c>
      <c r="I255" s="27">
        <v>50000</v>
      </c>
      <c r="J255" s="38">
        <v>52449.49</v>
      </c>
      <c r="K255" s="27">
        <v>55000</v>
      </c>
      <c r="L255" s="38"/>
    </row>
    <row r="256" spans="1:12" ht="15">
      <c r="A256" s="17" t="s">
        <v>237</v>
      </c>
      <c r="B256" s="17"/>
      <c r="C256" s="36">
        <v>6171</v>
      </c>
      <c r="D256" s="104">
        <v>5163</v>
      </c>
      <c r="E256" s="24">
        <v>59000</v>
      </c>
      <c r="F256" s="25">
        <v>57715</v>
      </c>
      <c r="G256" s="27">
        <v>59000</v>
      </c>
      <c r="H256" s="38">
        <v>58174</v>
      </c>
      <c r="I256" s="27">
        <v>59000</v>
      </c>
      <c r="J256" s="38">
        <v>58383</v>
      </c>
      <c r="K256" s="27">
        <v>59000</v>
      </c>
      <c r="L256" s="38"/>
    </row>
    <row r="257" spans="1:12" ht="15">
      <c r="A257" s="17" t="s">
        <v>290</v>
      </c>
      <c r="B257" s="17"/>
      <c r="C257" s="36">
        <v>6171</v>
      </c>
      <c r="D257" s="104">
        <v>5166</v>
      </c>
      <c r="E257" s="24">
        <v>12000</v>
      </c>
      <c r="F257" s="25">
        <v>12000</v>
      </c>
      <c r="G257" s="27">
        <v>12000</v>
      </c>
      <c r="H257" s="38">
        <v>12000</v>
      </c>
      <c r="I257" s="27">
        <v>25000</v>
      </c>
      <c r="J257" s="38">
        <v>12000</v>
      </c>
      <c r="K257" s="27">
        <v>25000</v>
      </c>
      <c r="L257" s="38"/>
    </row>
    <row r="258" spans="1:12" ht="15">
      <c r="A258" s="17" t="s">
        <v>272</v>
      </c>
      <c r="B258" s="17"/>
      <c r="C258" s="36">
        <v>6171</v>
      </c>
      <c r="D258" s="104">
        <v>5167</v>
      </c>
      <c r="E258" s="24">
        <v>5000</v>
      </c>
      <c r="F258" s="25">
        <v>3620</v>
      </c>
      <c r="G258" s="27">
        <v>5000</v>
      </c>
      <c r="H258" s="38">
        <v>1210</v>
      </c>
      <c r="I258" s="27">
        <v>5000</v>
      </c>
      <c r="J258" s="38">
        <v>908</v>
      </c>
      <c r="K258" s="27">
        <v>5000</v>
      </c>
      <c r="L258" s="38"/>
    </row>
    <row r="259" spans="1:16" ht="15">
      <c r="A259" s="17" t="s">
        <v>111</v>
      </c>
      <c r="B259" s="17"/>
      <c r="C259" s="36">
        <v>6171</v>
      </c>
      <c r="D259" s="104">
        <v>5169</v>
      </c>
      <c r="E259" s="24">
        <v>120000</v>
      </c>
      <c r="F259" s="25">
        <v>102409</v>
      </c>
      <c r="G259" s="27">
        <v>120000</v>
      </c>
      <c r="H259" s="38">
        <v>159681.7</v>
      </c>
      <c r="I259" s="27">
        <v>95000</v>
      </c>
      <c r="J259" s="38">
        <v>197576.14</v>
      </c>
      <c r="K259" s="27">
        <v>120000</v>
      </c>
      <c r="L259" s="38"/>
      <c r="P259" s="14" t="s">
        <v>291</v>
      </c>
    </row>
    <row r="260" spans="1:12" ht="15">
      <c r="A260" s="17" t="s">
        <v>125</v>
      </c>
      <c r="B260" s="17"/>
      <c r="C260" s="36">
        <v>6171</v>
      </c>
      <c r="D260" s="104">
        <v>5171</v>
      </c>
      <c r="E260" s="24">
        <v>5000</v>
      </c>
      <c r="F260" s="25">
        <v>4567</v>
      </c>
      <c r="G260" s="27">
        <v>5000</v>
      </c>
      <c r="H260" s="38">
        <v>2227</v>
      </c>
      <c r="I260" s="27">
        <v>5000</v>
      </c>
      <c r="J260" s="38">
        <v>217296</v>
      </c>
      <c r="K260" s="27">
        <v>50000</v>
      </c>
      <c r="L260" s="38"/>
    </row>
    <row r="261" spans="1:16" ht="15">
      <c r="A261" s="17" t="s">
        <v>172</v>
      </c>
      <c r="B261" s="17"/>
      <c r="C261" s="36">
        <v>6171</v>
      </c>
      <c r="D261" s="104">
        <v>5172</v>
      </c>
      <c r="E261" s="24">
        <v>30000</v>
      </c>
      <c r="F261" s="25">
        <v>34848</v>
      </c>
      <c r="G261" s="27">
        <v>0</v>
      </c>
      <c r="H261" s="38">
        <v>0</v>
      </c>
      <c r="I261" s="27">
        <v>35000</v>
      </c>
      <c r="J261" s="38">
        <v>33626</v>
      </c>
      <c r="K261" s="27">
        <v>10000</v>
      </c>
      <c r="L261" s="38"/>
      <c r="P261" s="152" t="s">
        <v>292</v>
      </c>
    </row>
    <row r="262" spans="1:12" ht="15">
      <c r="A262" s="17" t="s">
        <v>293</v>
      </c>
      <c r="B262" s="17"/>
      <c r="C262" s="36">
        <v>6171</v>
      </c>
      <c r="D262" s="104">
        <v>5168</v>
      </c>
      <c r="E262" s="24">
        <v>0</v>
      </c>
      <c r="F262" s="25">
        <v>0</v>
      </c>
      <c r="G262" s="27">
        <v>0</v>
      </c>
      <c r="H262" s="38">
        <v>0</v>
      </c>
      <c r="I262" s="27">
        <v>60000</v>
      </c>
      <c r="J262" s="38">
        <v>63015</v>
      </c>
      <c r="K262" s="27">
        <v>20000</v>
      </c>
      <c r="L262" s="38"/>
    </row>
    <row r="263" spans="1:12" ht="15">
      <c r="A263" s="17" t="s">
        <v>294</v>
      </c>
      <c r="B263" s="17"/>
      <c r="C263" s="36">
        <v>6171</v>
      </c>
      <c r="D263" s="104">
        <v>5182</v>
      </c>
      <c r="E263" s="24">
        <v>0</v>
      </c>
      <c r="F263" s="25">
        <v>0</v>
      </c>
      <c r="G263" s="27">
        <v>0</v>
      </c>
      <c r="H263" s="38">
        <v>0</v>
      </c>
      <c r="I263" s="27">
        <v>0</v>
      </c>
      <c r="J263" s="38">
        <v>0</v>
      </c>
      <c r="K263" s="27">
        <v>0</v>
      </c>
      <c r="L263" s="38"/>
    </row>
    <row r="264" spans="1:12" ht="15">
      <c r="A264" s="17" t="s">
        <v>212</v>
      </c>
      <c r="B264" s="17"/>
      <c r="C264" s="36">
        <v>6171</v>
      </c>
      <c r="D264" s="104">
        <v>5222</v>
      </c>
      <c r="E264" s="24">
        <v>10000</v>
      </c>
      <c r="F264" s="25">
        <v>13084</v>
      </c>
      <c r="G264" s="27">
        <v>13000</v>
      </c>
      <c r="H264" s="38">
        <v>15528</v>
      </c>
      <c r="I264" s="27">
        <v>20000</v>
      </c>
      <c r="J264" s="38">
        <v>13476</v>
      </c>
      <c r="K264" s="27">
        <v>20000</v>
      </c>
      <c r="L264" s="38"/>
    </row>
    <row r="265" spans="1:12" ht="15">
      <c r="A265" s="17" t="s">
        <v>295</v>
      </c>
      <c r="B265" s="17"/>
      <c r="C265" s="36">
        <v>6171</v>
      </c>
      <c r="D265" s="104">
        <v>5229</v>
      </c>
      <c r="E265" s="24">
        <v>11000</v>
      </c>
      <c r="F265" s="25">
        <v>13796</v>
      </c>
      <c r="G265" s="27">
        <v>14000</v>
      </c>
      <c r="H265" s="38">
        <v>13811</v>
      </c>
      <c r="I265" s="27">
        <v>14000</v>
      </c>
      <c r="J265" s="38">
        <v>13694.6</v>
      </c>
      <c r="K265" s="27">
        <v>20000</v>
      </c>
      <c r="L265" s="38"/>
    </row>
    <row r="266" spans="1:15" ht="15">
      <c r="A266" s="17"/>
      <c r="B266" s="17"/>
      <c r="C266" s="36">
        <v>6171</v>
      </c>
      <c r="D266" s="104">
        <v>5223</v>
      </c>
      <c r="E266" s="24"/>
      <c r="F266" s="25">
        <v>0</v>
      </c>
      <c r="G266" s="27">
        <v>0</v>
      </c>
      <c r="H266" s="38">
        <v>30000</v>
      </c>
      <c r="I266" s="27">
        <v>0</v>
      </c>
      <c r="J266" s="38">
        <v>0</v>
      </c>
      <c r="K266" s="27">
        <v>0</v>
      </c>
      <c r="L266" s="38"/>
      <c r="O266" s="14" t="s">
        <v>197</v>
      </c>
    </row>
    <row r="267" spans="1:14" ht="15">
      <c r="A267" s="17" t="s">
        <v>296</v>
      </c>
      <c r="B267" s="17"/>
      <c r="C267" s="36">
        <v>6171</v>
      </c>
      <c r="D267" s="104">
        <v>5321</v>
      </c>
      <c r="E267" s="24">
        <v>10000</v>
      </c>
      <c r="F267" s="25">
        <v>8800</v>
      </c>
      <c r="G267" s="27">
        <v>9000</v>
      </c>
      <c r="H267" s="38">
        <v>7400</v>
      </c>
      <c r="I267" s="27">
        <v>30000</v>
      </c>
      <c r="J267" s="38">
        <v>6200</v>
      </c>
      <c r="K267" s="27">
        <v>10000</v>
      </c>
      <c r="L267" s="38"/>
      <c r="N267" s="4" t="s">
        <v>297</v>
      </c>
    </row>
    <row r="268" spans="1:12" ht="15">
      <c r="A268" s="17" t="s">
        <v>245</v>
      </c>
      <c r="B268" s="17"/>
      <c r="C268" s="36">
        <v>6171</v>
      </c>
      <c r="D268" s="104">
        <v>5329</v>
      </c>
      <c r="E268" s="24">
        <v>0</v>
      </c>
      <c r="F268" s="25">
        <v>0</v>
      </c>
      <c r="G268" s="27">
        <v>0</v>
      </c>
      <c r="H268" s="38">
        <v>0</v>
      </c>
      <c r="I268" s="27">
        <v>0</v>
      </c>
      <c r="J268" s="38">
        <v>0</v>
      </c>
      <c r="K268" s="27">
        <v>0</v>
      </c>
      <c r="L268" s="38"/>
    </row>
    <row r="269" spans="1:12" ht="15">
      <c r="A269" s="17" t="s">
        <v>113</v>
      </c>
      <c r="B269" s="17"/>
      <c r="C269" s="36">
        <v>6171</v>
      </c>
      <c r="D269" s="104">
        <v>5361</v>
      </c>
      <c r="E269" s="24">
        <v>1000</v>
      </c>
      <c r="F269" s="25">
        <v>1456</v>
      </c>
      <c r="G269" s="27">
        <v>2000</v>
      </c>
      <c r="H269" s="38">
        <v>0</v>
      </c>
      <c r="I269" s="27">
        <v>5000</v>
      </c>
      <c r="J269" s="38">
        <v>2000</v>
      </c>
      <c r="K269" s="27">
        <v>5000</v>
      </c>
      <c r="L269" s="38"/>
    </row>
    <row r="270" spans="1:12" ht="15">
      <c r="A270" s="17" t="s">
        <v>129</v>
      </c>
      <c r="B270" s="17"/>
      <c r="C270" s="36">
        <v>6171</v>
      </c>
      <c r="D270" s="104">
        <v>5362</v>
      </c>
      <c r="E270" s="24">
        <v>5000</v>
      </c>
      <c r="F270" s="38">
        <v>15690</v>
      </c>
      <c r="G270" s="27">
        <v>15000</v>
      </c>
      <c r="H270" s="38">
        <v>7241</v>
      </c>
      <c r="I270" s="27">
        <v>15000</v>
      </c>
      <c r="J270" s="38">
        <v>20416</v>
      </c>
      <c r="K270" s="27">
        <v>20000</v>
      </c>
      <c r="L270" s="38"/>
    </row>
    <row r="271" spans="1:12" ht="15">
      <c r="A271" s="17"/>
      <c r="B271" s="17"/>
      <c r="C271" s="36">
        <v>6171</v>
      </c>
      <c r="D271" s="104">
        <v>5493</v>
      </c>
      <c r="E271" s="24"/>
      <c r="F271" s="38"/>
      <c r="G271" s="27">
        <v>0</v>
      </c>
      <c r="H271" s="38">
        <v>3000</v>
      </c>
      <c r="I271" s="27">
        <v>0</v>
      </c>
      <c r="J271" s="38">
        <v>0</v>
      </c>
      <c r="K271" s="27">
        <v>0</v>
      </c>
      <c r="L271" s="38"/>
    </row>
    <row r="272" spans="1:16" ht="15">
      <c r="A272" s="17" t="s">
        <v>298</v>
      </c>
      <c r="B272" s="17"/>
      <c r="C272" s="36">
        <v>6171</v>
      </c>
      <c r="D272" s="104">
        <v>6119</v>
      </c>
      <c r="E272" s="24">
        <v>52000</v>
      </c>
      <c r="F272" s="25">
        <v>52030</v>
      </c>
      <c r="G272" s="27">
        <v>20000</v>
      </c>
      <c r="H272" s="38">
        <v>0</v>
      </c>
      <c r="I272" s="27">
        <v>0</v>
      </c>
      <c r="J272" s="38">
        <v>0</v>
      </c>
      <c r="K272" s="27">
        <v>0</v>
      </c>
      <c r="L272" s="38"/>
      <c r="P272" s="14" t="s">
        <v>299</v>
      </c>
    </row>
    <row r="273" spans="1:12" ht="15">
      <c r="A273" s="17" t="s">
        <v>132</v>
      </c>
      <c r="B273" s="17"/>
      <c r="C273" s="36">
        <v>6171</v>
      </c>
      <c r="D273" s="104">
        <v>6121</v>
      </c>
      <c r="E273" s="24">
        <v>0</v>
      </c>
      <c r="F273" s="25">
        <v>0</v>
      </c>
      <c r="G273" s="27">
        <v>0</v>
      </c>
      <c r="H273" s="38">
        <v>0</v>
      </c>
      <c r="I273" s="27">
        <v>0</v>
      </c>
      <c r="J273" s="38">
        <v>28000</v>
      </c>
      <c r="K273" s="27">
        <v>0</v>
      </c>
      <c r="L273" s="38"/>
    </row>
    <row r="274" spans="1:12" ht="15">
      <c r="A274" s="17" t="s">
        <v>249</v>
      </c>
      <c r="B274" s="17"/>
      <c r="C274" s="36">
        <v>6171</v>
      </c>
      <c r="D274" s="104">
        <v>6123</v>
      </c>
      <c r="E274" s="24">
        <v>0</v>
      </c>
      <c r="F274" s="25">
        <v>0</v>
      </c>
      <c r="G274" s="27">
        <v>0</v>
      </c>
      <c r="H274" s="38">
        <v>0</v>
      </c>
      <c r="I274" s="27">
        <v>0</v>
      </c>
      <c r="J274" s="38">
        <v>0</v>
      </c>
      <c r="K274" s="27">
        <v>0</v>
      </c>
      <c r="L274" s="38"/>
    </row>
    <row r="275" spans="1:12" ht="15">
      <c r="A275" s="107" t="s">
        <v>300</v>
      </c>
      <c r="B275" s="108"/>
      <c r="C275" s="109"/>
      <c r="D275" s="110"/>
      <c r="E275" s="111">
        <f aca="true" t="shared" si="33" ref="E275:L275">SUM(E245:E274)</f>
        <v>1361000</v>
      </c>
      <c r="F275" s="112">
        <f t="shared" si="33"/>
        <v>1420414</v>
      </c>
      <c r="G275" s="111">
        <f t="shared" si="33"/>
        <v>1285000</v>
      </c>
      <c r="H275" s="112">
        <f t="shared" si="33"/>
        <v>1269764.7</v>
      </c>
      <c r="I275" s="111">
        <f t="shared" si="33"/>
        <v>1439000</v>
      </c>
      <c r="J275" s="112">
        <f>SUM(J245:J274)</f>
        <v>1716130.23</v>
      </c>
      <c r="K275" s="111">
        <f>SUM(K245:K274)</f>
        <v>1502000</v>
      </c>
      <c r="L275" s="112">
        <f t="shared" si="33"/>
        <v>0</v>
      </c>
    </row>
    <row r="276" spans="1:12" ht="15">
      <c r="A276" s="17" t="s">
        <v>237</v>
      </c>
      <c r="B276" s="17"/>
      <c r="C276" s="36">
        <v>6310</v>
      </c>
      <c r="D276" s="104">
        <v>5163</v>
      </c>
      <c r="E276" s="24">
        <v>20000</v>
      </c>
      <c r="F276" s="25">
        <v>20228</v>
      </c>
      <c r="G276" s="24">
        <v>20000</v>
      </c>
      <c r="H276" s="25">
        <v>20533</v>
      </c>
      <c r="I276" s="24">
        <v>20000</v>
      </c>
      <c r="J276" s="25">
        <v>18195</v>
      </c>
      <c r="K276" s="24">
        <v>20000</v>
      </c>
      <c r="L276" s="25"/>
    </row>
    <row r="277" spans="1:12" ht="15">
      <c r="A277" s="107" t="s">
        <v>101</v>
      </c>
      <c r="B277" s="108"/>
      <c r="C277" s="109"/>
      <c r="D277" s="110"/>
      <c r="E277" s="111">
        <f aca="true" t="shared" si="34" ref="E277:L277">E276</f>
        <v>20000</v>
      </c>
      <c r="F277" s="112">
        <f t="shared" si="34"/>
        <v>20228</v>
      </c>
      <c r="G277" s="111">
        <f t="shared" si="34"/>
        <v>20000</v>
      </c>
      <c r="H277" s="112">
        <f t="shared" si="34"/>
        <v>20533</v>
      </c>
      <c r="I277" s="111">
        <f t="shared" si="34"/>
        <v>20000</v>
      </c>
      <c r="J277" s="112">
        <f t="shared" si="34"/>
        <v>18195</v>
      </c>
      <c r="K277" s="111">
        <f t="shared" si="34"/>
        <v>20000</v>
      </c>
      <c r="L277" s="112">
        <f t="shared" si="34"/>
        <v>0</v>
      </c>
    </row>
    <row r="278" spans="1:12" ht="15">
      <c r="A278" s="49" t="s">
        <v>301</v>
      </c>
      <c r="B278" s="49"/>
      <c r="C278" s="50">
        <v>6330</v>
      </c>
      <c r="D278" s="113">
        <v>5345</v>
      </c>
      <c r="E278" s="24">
        <v>0</v>
      </c>
      <c r="F278" s="126">
        <v>500</v>
      </c>
      <c r="G278" s="24">
        <v>0</v>
      </c>
      <c r="H278" s="126">
        <v>0</v>
      </c>
      <c r="I278" s="24">
        <v>0</v>
      </c>
      <c r="J278" s="25">
        <v>3000000</v>
      </c>
      <c r="K278" s="24">
        <v>0</v>
      </c>
      <c r="L278" s="126"/>
    </row>
    <row r="279" spans="1:12" ht="15">
      <c r="A279" s="107" t="s">
        <v>302</v>
      </c>
      <c r="B279" s="108"/>
      <c r="C279" s="109"/>
      <c r="D279" s="110"/>
      <c r="E279" s="153">
        <f aca="true" t="shared" si="35" ref="E279:L279">E278</f>
        <v>0</v>
      </c>
      <c r="F279" s="154">
        <f t="shared" si="35"/>
        <v>500</v>
      </c>
      <c r="G279" s="153">
        <f t="shared" si="35"/>
        <v>0</v>
      </c>
      <c r="H279" s="154">
        <f t="shared" si="35"/>
        <v>0</v>
      </c>
      <c r="I279" s="153">
        <f t="shared" si="35"/>
        <v>0</v>
      </c>
      <c r="J279" s="112">
        <f t="shared" si="35"/>
        <v>3000000</v>
      </c>
      <c r="K279" s="153">
        <f t="shared" si="35"/>
        <v>0</v>
      </c>
      <c r="L279" s="154">
        <f t="shared" si="35"/>
        <v>0</v>
      </c>
    </row>
    <row r="280" spans="1:12" ht="15">
      <c r="A280" s="17" t="s">
        <v>129</v>
      </c>
      <c r="B280" s="17"/>
      <c r="C280" s="36">
        <v>6399</v>
      </c>
      <c r="D280" s="104">
        <v>5362</v>
      </c>
      <c r="E280" s="24">
        <v>0</v>
      </c>
      <c r="F280" s="25">
        <v>0</v>
      </c>
      <c r="G280" s="24">
        <v>0</v>
      </c>
      <c r="H280" s="25">
        <v>0</v>
      </c>
      <c r="I280" s="24">
        <v>0</v>
      </c>
      <c r="J280" s="25">
        <v>0</v>
      </c>
      <c r="K280" s="24">
        <v>0</v>
      </c>
      <c r="L280" s="25"/>
    </row>
    <row r="281" spans="1:12" ht="15">
      <c r="A281" s="139" t="s">
        <v>130</v>
      </c>
      <c r="B281" s="139"/>
      <c r="C281" s="141">
        <v>6399</v>
      </c>
      <c r="D281" s="142">
        <v>5363</v>
      </c>
      <c r="E281" s="24">
        <v>0</v>
      </c>
      <c r="F281" s="155">
        <v>0</v>
      </c>
      <c r="G281" s="24">
        <v>0</v>
      </c>
      <c r="H281" s="155">
        <v>0</v>
      </c>
      <c r="I281" s="24">
        <v>0</v>
      </c>
      <c r="J281" s="155">
        <v>0</v>
      </c>
      <c r="K281" s="24">
        <v>0</v>
      </c>
      <c r="L281" s="155"/>
    </row>
    <row r="282" spans="1:12" ht="14.25" customHeight="1">
      <c r="A282" s="107" t="s">
        <v>303</v>
      </c>
      <c r="B282" s="108"/>
      <c r="C282" s="109"/>
      <c r="D282" s="110"/>
      <c r="E282" s="111">
        <f aca="true" t="shared" si="36" ref="E282:L282">E280+E281</f>
        <v>0</v>
      </c>
      <c r="F282" s="112">
        <f t="shared" si="36"/>
        <v>0</v>
      </c>
      <c r="G282" s="111">
        <f t="shared" si="36"/>
        <v>0</v>
      </c>
      <c r="H282" s="112">
        <f t="shared" si="36"/>
        <v>0</v>
      </c>
      <c r="I282" s="111">
        <f t="shared" si="36"/>
        <v>0</v>
      </c>
      <c r="J282" s="112">
        <f t="shared" si="36"/>
        <v>0</v>
      </c>
      <c r="K282" s="111">
        <f t="shared" si="36"/>
        <v>0</v>
      </c>
      <c r="L282" s="112">
        <f t="shared" si="36"/>
        <v>0</v>
      </c>
    </row>
    <row r="283" spans="1:15" ht="15">
      <c r="A283" s="140" t="s">
        <v>304</v>
      </c>
      <c r="B283" s="139"/>
      <c r="C283" s="141">
        <v>6402</v>
      </c>
      <c r="D283" s="142">
        <v>5364</v>
      </c>
      <c r="E283" s="24">
        <v>0</v>
      </c>
      <c r="F283" s="155">
        <v>4923</v>
      </c>
      <c r="G283" s="24">
        <v>0</v>
      </c>
      <c r="H283" s="155">
        <v>16547.8</v>
      </c>
      <c r="I283" s="24">
        <v>0</v>
      </c>
      <c r="J283" s="155">
        <v>12077</v>
      </c>
      <c r="K283" s="24">
        <v>0</v>
      </c>
      <c r="L283" s="155"/>
      <c r="O283" s="14" t="s">
        <v>305</v>
      </c>
    </row>
    <row r="284" spans="1:12" ht="15">
      <c r="A284" s="140" t="s">
        <v>306</v>
      </c>
      <c r="B284" s="139"/>
      <c r="C284" s="141">
        <v>6402</v>
      </c>
      <c r="D284" s="142">
        <v>5366</v>
      </c>
      <c r="E284" s="24">
        <v>2000</v>
      </c>
      <c r="F284" s="155">
        <v>630</v>
      </c>
      <c r="G284" s="24">
        <v>0</v>
      </c>
      <c r="H284" s="155">
        <v>7190</v>
      </c>
      <c r="I284" s="24">
        <v>0</v>
      </c>
      <c r="J284" s="155">
        <v>1200</v>
      </c>
      <c r="K284" s="24">
        <v>0</v>
      </c>
      <c r="L284" s="155"/>
    </row>
    <row r="285" spans="1:12" ht="14.25" customHeight="1">
      <c r="A285" s="107" t="s">
        <v>304</v>
      </c>
      <c r="B285" s="108"/>
      <c r="C285" s="109"/>
      <c r="D285" s="110"/>
      <c r="E285" s="111">
        <f aca="true" t="shared" si="37" ref="E285:L285">E283+E284</f>
        <v>2000</v>
      </c>
      <c r="F285" s="112">
        <f t="shared" si="37"/>
        <v>5553</v>
      </c>
      <c r="G285" s="111">
        <f t="shared" si="37"/>
        <v>0</v>
      </c>
      <c r="H285" s="112">
        <f t="shared" si="37"/>
        <v>23737.8</v>
      </c>
      <c r="I285" s="111">
        <f t="shared" si="37"/>
        <v>0</v>
      </c>
      <c r="J285" s="112">
        <f>J283+J284</f>
        <v>13277</v>
      </c>
      <c r="K285" s="111">
        <f t="shared" si="37"/>
        <v>0</v>
      </c>
      <c r="L285" s="112">
        <f t="shared" si="37"/>
        <v>0</v>
      </c>
    </row>
    <row r="286" spans="1:12" ht="15">
      <c r="A286" s="17" t="s">
        <v>174</v>
      </c>
      <c r="B286" s="17"/>
      <c r="C286" s="36">
        <v>6409</v>
      </c>
      <c r="D286" s="104">
        <v>5136</v>
      </c>
      <c r="E286" s="24">
        <v>0</v>
      </c>
      <c r="F286" s="38">
        <v>0</v>
      </c>
      <c r="G286" s="24">
        <v>0</v>
      </c>
      <c r="H286" s="38">
        <v>0</v>
      </c>
      <c r="I286" s="24">
        <v>0</v>
      </c>
      <c r="J286" s="38">
        <v>0</v>
      </c>
      <c r="K286" s="24">
        <v>0</v>
      </c>
      <c r="L286" s="38"/>
    </row>
    <row r="287" spans="1:12" ht="15">
      <c r="A287" s="17" t="s">
        <v>237</v>
      </c>
      <c r="B287" s="17"/>
      <c r="C287" s="36">
        <v>6409</v>
      </c>
      <c r="D287" s="104">
        <v>5163</v>
      </c>
      <c r="E287" s="24">
        <v>0</v>
      </c>
      <c r="F287" s="38">
        <v>0</v>
      </c>
      <c r="G287" s="24">
        <v>0</v>
      </c>
      <c r="H287" s="38">
        <v>0</v>
      </c>
      <c r="I287" s="24">
        <v>0</v>
      </c>
      <c r="J287" s="38">
        <v>0</v>
      </c>
      <c r="K287" s="24">
        <v>0</v>
      </c>
      <c r="L287" s="38"/>
    </row>
    <row r="288" spans="1:12" ht="15">
      <c r="A288" s="17" t="s">
        <v>111</v>
      </c>
      <c r="B288" s="17"/>
      <c r="C288" s="36">
        <v>6409</v>
      </c>
      <c r="D288" s="104">
        <v>5169</v>
      </c>
      <c r="E288" s="24">
        <v>0</v>
      </c>
      <c r="F288" s="25">
        <v>0</v>
      </c>
      <c r="G288" s="24">
        <v>0</v>
      </c>
      <c r="H288" s="25">
        <v>0</v>
      </c>
      <c r="I288" s="24">
        <v>0</v>
      </c>
      <c r="J288" s="25">
        <v>0</v>
      </c>
      <c r="K288" s="24">
        <v>0</v>
      </c>
      <c r="L288" s="25"/>
    </row>
    <row r="289" spans="1:12" ht="15">
      <c r="A289" s="107"/>
      <c r="B289" s="108"/>
      <c r="C289" s="109"/>
      <c r="D289" s="110"/>
      <c r="E289" s="156">
        <f aca="true" t="shared" si="38" ref="E289:L289">E286+E287+E288</f>
        <v>0</v>
      </c>
      <c r="F289" s="157">
        <f t="shared" si="38"/>
        <v>0</v>
      </c>
      <c r="G289" s="156">
        <f t="shared" si="38"/>
        <v>0</v>
      </c>
      <c r="H289" s="157">
        <f t="shared" si="38"/>
        <v>0</v>
      </c>
      <c r="I289" s="156">
        <f t="shared" si="38"/>
        <v>0</v>
      </c>
      <c r="J289" s="157">
        <f>J286+J287+J288</f>
        <v>0</v>
      </c>
      <c r="K289" s="156">
        <f t="shared" si="38"/>
        <v>0</v>
      </c>
      <c r="L289" s="157">
        <f t="shared" si="38"/>
        <v>0</v>
      </c>
    </row>
    <row r="290" spans="1:12" ht="14.25" customHeight="1">
      <c r="A290" s="17"/>
      <c r="B290" s="17"/>
      <c r="C290" s="158"/>
      <c r="D290" s="158"/>
      <c r="E290" s="15"/>
      <c r="F290" s="16"/>
      <c r="G290" s="15"/>
      <c r="H290" s="16"/>
      <c r="I290" s="15"/>
      <c r="J290" s="101"/>
      <c r="K290" s="15"/>
      <c r="L290" s="16"/>
    </row>
    <row r="291" spans="1:12" ht="18.75">
      <c r="A291" s="159" t="s">
        <v>307</v>
      </c>
      <c r="B291" s="160"/>
      <c r="C291" s="161"/>
      <c r="D291" s="161"/>
      <c r="E291" s="162">
        <f>E9+E11+E13+E21+E28+E35+E38+E49+E85+E93+E101+E121+E131+E173+E175+E179+E182+E184+E205+E215+E225+E235+E244+E275+E277+E279+E282+E285+E289</f>
        <v>15172488</v>
      </c>
      <c r="F291" s="163">
        <f>F9+F11+F13+F21+F28+F35+F38+F49+F85+F93+F101+F121+F131+F173+F175+F179+F182+F184+F205+F215+F225+F235+F244+F275+F277+F279+F282+F285+F289+F188+F241</f>
        <v>14215260</v>
      </c>
      <c r="G291" s="162">
        <f>G9+G11+G13+G21+G28+G35+G38+G49+G85+G93+G101+G121+G131+G173+G175+G179+G182+G184+G205+G215+G225+G235+G244+G275+G277+G279+G282+G285+G289+G241+G188+G186</f>
        <v>18866000</v>
      </c>
      <c r="H291" s="163">
        <f>H9+H11+H13+H21+H28+H35+H38+H49+H85+H93+H101+H121+H131+H173+H175+H179+H182+H184+H205+H215+H225+H235+H244+H275+H277+H279+H282+H285+H289+H188+H241</f>
        <v>11121562.1</v>
      </c>
      <c r="I291" s="162">
        <f>I9+I11+I13+I21+I28+I35+I38+I49+I85+I93+I101+I121+I131+I173+I175+I179+I182+I184+I205+I215+I225+I235+I244+I275+I277+I279+I282+I285+I289+I241+I188+I186</f>
        <v>20151200</v>
      </c>
      <c r="J291" s="163">
        <f>J9+J11+J13+J21+J28+J35+J38+J49+J85+J93+J101+J121+J131+J173+J175+J179+J182+J184+J205+J215+J225+J235+J244+J275+J277+J279+J282+J285+J289+J188+J241+J145+J186</f>
        <v>28643380.25</v>
      </c>
      <c r="K291" s="162">
        <f>K9+K11+K13+K21+K28+K35+K38+K49+K85+K93+K101+K121+K131+K173+K175+K179+K182+K184+K205+K215+K225+K235+K244+K275+K277+K279+K282+K285+K289+K241+K188+K186</f>
        <v>24977800</v>
      </c>
      <c r="L291" s="163">
        <f>L9+L11+L13+L21+L28+L35+L38+L49+L85+L93+L101+L121+L131+L173+L175+L179+L182+L184+L205+L215+L225+L235+L244+L275+L277+L279+L282+L285+L289+L188+L241</f>
        <v>0</v>
      </c>
    </row>
    <row r="292" spans="5:12" ht="15">
      <c r="E292" s="92"/>
      <c r="F292" s="90">
        <f>F291-E291</f>
        <v>-957228</v>
      </c>
      <c r="G292" s="92"/>
      <c r="H292" s="90">
        <f>H291-G291</f>
        <v>-7744437.9</v>
      </c>
      <c r="I292" s="92"/>
      <c r="J292" s="90">
        <f>J291-I291</f>
        <v>8492180.25</v>
      </c>
      <c r="K292" s="92"/>
      <c r="L292" s="90">
        <f>L291-K291</f>
        <v>-24977800</v>
      </c>
    </row>
    <row r="293" spans="5:12" ht="15">
      <c r="E293" s="92"/>
      <c r="F293" s="90"/>
      <c r="G293" s="92"/>
      <c r="H293" s="90">
        <v>10886824</v>
      </c>
      <c r="I293" s="92"/>
      <c r="J293" s="90"/>
      <c r="K293" s="92"/>
      <c r="L293" s="90"/>
    </row>
    <row r="294" spans="5:12" ht="15">
      <c r="E294" s="164"/>
      <c r="F294" s="16"/>
      <c r="G294" s="15"/>
      <c r="H294" s="16"/>
      <c r="I294" s="15"/>
      <c r="J294" s="101"/>
      <c r="K294" s="15"/>
      <c r="L294" s="16"/>
    </row>
    <row r="295" spans="1:12" ht="15">
      <c r="A295" s="17" t="s">
        <v>336</v>
      </c>
      <c r="B295" s="165">
        <v>9365902</v>
      </c>
      <c r="C295" s="166"/>
      <c r="E295" s="15"/>
      <c r="F295" s="16"/>
      <c r="G295" s="15"/>
      <c r="H295" s="167"/>
      <c r="I295" s="15"/>
      <c r="J295" s="101"/>
      <c r="K295" s="15"/>
      <c r="L295" s="16"/>
    </row>
    <row r="296" spans="1:3" ht="15">
      <c r="A296" s="17" t="s">
        <v>308</v>
      </c>
      <c r="B296" s="165">
        <f>'návrh - příjmy 2016'!J105</f>
        <v>16201250</v>
      </c>
      <c r="C296" s="166"/>
    </row>
    <row r="297" spans="1:12" ht="15">
      <c r="A297" s="17" t="s">
        <v>309</v>
      </c>
      <c r="B297" s="165">
        <f>K291</f>
        <v>24977800</v>
      </c>
      <c r="C297" s="166"/>
      <c r="F297" s="90"/>
      <c r="H297" s="90"/>
      <c r="L297" s="90"/>
    </row>
    <row r="298" spans="1:6" ht="15">
      <c r="A298" s="17" t="s">
        <v>310</v>
      </c>
      <c r="B298" s="165">
        <v>0</v>
      </c>
      <c r="C298" s="166"/>
      <c r="F298" s="90"/>
    </row>
    <row r="299" ht="6.75" customHeight="1">
      <c r="C299" s="168"/>
    </row>
    <row r="300" spans="1:3" ht="15.75">
      <c r="A300" s="169" t="s">
        <v>311</v>
      </c>
      <c r="B300" s="170">
        <f>B295+B296-B297-B298</f>
        <v>589352</v>
      </c>
      <c r="C300" s="171"/>
    </row>
    <row r="302" ht="15">
      <c r="B302" s="172"/>
    </row>
  </sheetData>
  <sheetProtection selectLockedCells="1" selectUnlockedCells="1"/>
  <mergeCells count="5">
    <mergeCell ref="E1:F1"/>
    <mergeCell ref="G1:H1"/>
    <mergeCell ref="I1:J1"/>
    <mergeCell ref="K1:L1"/>
    <mergeCell ref="A46:B46"/>
  </mergeCells>
  <printOptions/>
  <pageMargins left="0.31527777777777777" right="0.31527777777777777" top="0.39375" bottom="0.19652777777777777" header="0.5118055555555555" footer="0.5118055555555555"/>
  <pageSetup fitToHeight="0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PageLayoutView="0" workbookViewId="0" topLeftCell="A31">
      <selection activeCell="B2" sqref="B2:F2"/>
    </sheetView>
  </sheetViews>
  <sheetFormatPr defaultColWidth="9.140625" defaultRowHeight="15"/>
  <cols>
    <col min="1" max="1" width="2.28125" style="173" customWidth="1"/>
    <col min="2" max="2" width="45.7109375" style="0" customWidth="1"/>
    <col min="3" max="3" width="12.7109375" style="2" customWidth="1"/>
    <col min="4" max="4" width="3.28125" style="174" customWidth="1"/>
    <col min="5" max="5" width="45.7109375" style="0" customWidth="1"/>
    <col min="6" max="6" width="12.7109375" style="0" customWidth="1"/>
  </cols>
  <sheetData>
    <row r="1" ht="12.75" customHeight="1"/>
    <row r="2" spans="1:6" ht="30">
      <c r="A2" s="173" t="s">
        <v>312</v>
      </c>
      <c r="B2" s="243" t="s">
        <v>353</v>
      </c>
      <c r="C2" s="243"/>
      <c r="D2" s="243"/>
      <c r="E2" s="243"/>
      <c r="F2" s="243"/>
    </row>
    <row r="3" spans="2:6" ht="6" customHeight="1">
      <c r="B3" s="244"/>
      <c r="C3" s="244"/>
      <c r="D3" s="244"/>
      <c r="E3" s="244"/>
      <c r="F3" s="244"/>
    </row>
    <row r="4" spans="2:6" ht="35.25">
      <c r="B4" s="245" t="s">
        <v>313</v>
      </c>
      <c r="C4" s="245"/>
      <c r="D4" s="245"/>
      <c r="E4" s="245"/>
      <c r="F4" s="245"/>
    </row>
    <row r="5" spans="2:6" ht="27.75" customHeight="1">
      <c r="B5" s="175"/>
      <c r="C5" s="176"/>
      <c r="D5" s="177"/>
      <c r="E5" s="175"/>
      <c r="F5" s="175"/>
    </row>
    <row r="6" spans="1:6" s="85" customFormat="1" ht="27.75">
      <c r="A6" s="178"/>
      <c r="B6" s="246" t="s">
        <v>314</v>
      </c>
      <c r="C6" s="246"/>
      <c r="D6" s="179"/>
      <c r="E6" s="247" t="s">
        <v>315</v>
      </c>
      <c r="F6" s="247"/>
    </row>
    <row r="7" ht="9.75" customHeight="1">
      <c r="C7" s="15"/>
    </row>
    <row r="8" spans="1:6" ht="15">
      <c r="A8" s="173" t="s">
        <v>316</v>
      </c>
      <c r="B8" s="180" t="s">
        <v>6</v>
      </c>
      <c r="C8" s="181">
        <f>'návrh - příjmy 2016'!J4</f>
        <v>2800000</v>
      </c>
      <c r="D8" s="182"/>
      <c r="E8" s="183" t="s">
        <v>117</v>
      </c>
      <c r="F8" s="184">
        <f>'návrh - výdaje 2016 '!K9</f>
        <v>441000</v>
      </c>
    </row>
    <row r="9" spans="1:6" ht="15">
      <c r="A9" s="173" t="s">
        <v>316</v>
      </c>
      <c r="B9" s="185" t="s">
        <v>7</v>
      </c>
      <c r="C9" s="186">
        <f>'návrh - příjmy 2016'!J5</f>
        <v>235000</v>
      </c>
      <c r="D9" s="182"/>
      <c r="E9" s="187" t="s">
        <v>60</v>
      </c>
      <c r="F9" s="188">
        <f>'návrh - výdaje 2016 '!K21</f>
        <v>690000</v>
      </c>
    </row>
    <row r="10" spans="1:6" ht="15">
      <c r="A10" s="173" t="s">
        <v>316</v>
      </c>
      <c r="B10" s="185" t="s">
        <v>8</v>
      </c>
      <c r="C10" s="186">
        <f>'návrh - příjmy 2016'!J6</f>
        <v>310000</v>
      </c>
      <c r="D10" s="182"/>
      <c r="E10" s="187" t="s">
        <v>62</v>
      </c>
      <c r="F10" s="188">
        <f>'návrh - výdaje 2016 '!K28</f>
        <v>1840000</v>
      </c>
    </row>
    <row r="11" spans="1:6" ht="15">
      <c r="A11" s="173" t="s">
        <v>316</v>
      </c>
      <c r="B11" s="185" t="s">
        <v>9</v>
      </c>
      <c r="C11" s="186">
        <f>'návrh - příjmy 2016'!J7</f>
        <v>3000000</v>
      </c>
      <c r="D11" s="182"/>
      <c r="E11" s="187" t="s">
        <v>143</v>
      </c>
      <c r="F11" s="188">
        <f>'návrh - výdaje 2016 '!K35</f>
        <v>4870000</v>
      </c>
    </row>
    <row r="12" spans="1:6" ht="15">
      <c r="A12" s="173" t="s">
        <v>316</v>
      </c>
      <c r="B12" s="185" t="s">
        <v>11</v>
      </c>
      <c r="C12" s="186">
        <f>'návrh - příjmy 2016'!J9</f>
        <v>5800000</v>
      </c>
      <c r="D12" s="182"/>
      <c r="E12" s="187" t="s">
        <v>145</v>
      </c>
      <c r="F12" s="188">
        <f>'návrh - výdaje 2016 '!K38</f>
        <v>50000</v>
      </c>
    </row>
    <row r="13" spans="2:6" ht="15">
      <c r="B13" s="185" t="s">
        <v>317</v>
      </c>
      <c r="C13" s="186">
        <f>'návrh - příjmy 2016'!J10</f>
        <v>2000</v>
      </c>
      <c r="D13" s="182"/>
      <c r="E13" s="187" t="s">
        <v>318</v>
      </c>
      <c r="F13" s="188">
        <f>'návrh - výdaje 2016 '!K49</f>
        <v>2940000</v>
      </c>
    </row>
    <row r="14" spans="2:6" ht="15">
      <c r="B14" s="185" t="s">
        <v>319</v>
      </c>
      <c r="C14" s="186">
        <f>'návrh - příjmy 2016'!J11</f>
        <v>4500</v>
      </c>
      <c r="D14" s="182"/>
      <c r="E14" s="189" t="s">
        <v>63</v>
      </c>
      <c r="F14" s="190">
        <f>'návrh - výdaje 2016 '!K63</f>
        <v>452000</v>
      </c>
    </row>
    <row r="15" spans="1:6" ht="15">
      <c r="A15" s="173" t="s">
        <v>316</v>
      </c>
      <c r="B15" s="185" t="s">
        <v>14</v>
      </c>
      <c r="C15" s="186">
        <f>'návrh - příjmy 2016'!J12</f>
        <v>640000</v>
      </c>
      <c r="E15" s="189" t="s">
        <v>64</v>
      </c>
      <c r="F15" s="190">
        <f>'návrh - výdaje 2016 '!K82</f>
        <v>510700</v>
      </c>
    </row>
    <row r="16" spans="1:6" ht="15">
      <c r="A16" s="173" t="s">
        <v>316</v>
      </c>
      <c r="B16" s="185" t="s">
        <v>15</v>
      </c>
      <c r="C16" s="186">
        <f>'návrh - příjmy 2016'!J13</f>
        <v>43000</v>
      </c>
      <c r="E16" s="187" t="s">
        <v>182</v>
      </c>
      <c r="F16" s="188">
        <f>F15+F14</f>
        <v>962700</v>
      </c>
    </row>
    <row r="17" spans="1:6" ht="15">
      <c r="A17" s="173" t="s">
        <v>316</v>
      </c>
      <c r="B17" s="185" t="s">
        <v>17</v>
      </c>
      <c r="C17" s="186">
        <f>'návrh - příjmy 2016'!J14</f>
        <v>5000</v>
      </c>
      <c r="E17" s="187" t="s">
        <v>202</v>
      </c>
      <c r="F17" s="188">
        <f>'návrh - výdaje 2016 '!K101</f>
        <v>147000</v>
      </c>
    </row>
    <row r="18" spans="1:6" ht="15">
      <c r="A18" s="173" t="s">
        <v>316</v>
      </c>
      <c r="B18" s="185" t="s">
        <v>18</v>
      </c>
      <c r="C18" s="186">
        <f>'návrh - příjmy 2016'!J15</f>
        <v>40000</v>
      </c>
      <c r="E18" s="187" t="s">
        <v>190</v>
      </c>
      <c r="F18" s="188">
        <f>'návrh - výdaje 2016 '!K93</f>
        <v>2870000</v>
      </c>
    </row>
    <row r="19" spans="1:6" ht="15">
      <c r="A19" s="173" t="s">
        <v>316</v>
      </c>
      <c r="B19" s="185" t="s">
        <v>19</v>
      </c>
      <c r="C19" s="186">
        <f>'návrh - příjmy 2016'!J16</f>
        <v>8000</v>
      </c>
      <c r="E19" s="189" t="s">
        <v>211</v>
      </c>
      <c r="F19" s="190">
        <f>'návrh - výdaje 2016 '!K114</f>
        <v>370000</v>
      </c>
    </row>
    <row r="20" spans="1:8" ht="15">
      <c r="A20" s="173" t="s">
        <v>316</v>
      </c>
      <c r="B20" s="185" t="s">
        <v>22</v>
      </c>
      <c r="C20" s="186">
        <f>'návrh - příjmy 2016'!J19</f>
        <v>190000</v>
      </c>
      <c r="E20" s="189" t="s">
        <v>75</v>
      </c>
      <c r="F20" s="190">
        <f>'návrh - výdaje 2016 '!K120</f>
        <v>100000</v>
      </c>
      <c r="H20" s="55"/>
    </row>
    <row r="21" spans="1:6" ht="15">
      <c r="A21" s="173" t="s">
        <v>316</v>
      </c>
      <c r="B21" s="185" t="s">
        <v>21</v>
      </c>
      <c r="C21" s="186">
        <f>'návrh - příjmy 2016'!J18</f>
        <v>50000</v>
      </c>
      <c r="E21" s="187" t="s">
        <v>71</v>
      </c>
      <c r="F21" s="188">
        <f>F19+F20</f>
        <v>470000</v>
      </c>
    </row>
    <row r="22" spans="1:6" ht="15">
      <c r="A22" s="173" t="s">
        <v>316</v>
      </c>
      <c r="B22" s="185" t="s">
        <v>23</v>
      </c>
      <c r="C22" s="186">
        <f>'návrh - příjmy 2016'!J20</f>
        <v>30000</v>
      </c>
      <c r="E22" s="187" t="s">
        <v>79</v>
      </c>
      <c r="F22" s="188">
        <f>'návrh - výdaje 2016 '!K131</f>
        <v>315000</v>
      </c>
    </row>
    <row r="23" spans="1:6" ht="15">
      <c r="A23" s="173" t="s">
        <v>316</v>
      </c>
      <c r="B23" s="185" t="s">
        <v>25</v>
      </c>
      <c r="C23" s="186">
        <f>'návrh - příjmy 2016'!J21</f>
        <v>1500000</v>
      </c>
      <c r="D23" s="182"/>
      <c r="E23" s="189" t="s">
        <v>223</v>
      </c>
      <c r="F23" s="190">
        <f>'návrh - výdaje 2016 '!K138</f>
        <v>1850000</v>
      </c>
    </row>
    <row r="24" spans="1:6" ht="15">
      <c r="A24" s="173" t="s">
        <v>316</v>
      </c>
      <c r="B24" s="185" t="s">
        <v>320</v>
      </c>
      <c r="C24" s="191">
        <f>'návrh - příjmy 2016'!J23</f>
        <v>229800</v>
      </c>
      <c r="E24" s="189" t="s">
        <v>82</v>
      </c>
      <c r="F24" s="190">
        <f>'návrh - výdaje 2016 '!K143</f>
        <v>30000</v>
      </c>
    </row>
    <row r="25" spans="1:6" ht="15.75">
      <c r="A25" s="173" t="s">
        <v>316</v>
      </c>
      <c r="B25" s="192" t="s">
        <v>41</v>
      </c>
      <c r="C25" s="193">
        <f>SUM(C8:C24)</f>
        <v>14887300</v>
      </c>
      <c r="E25" s="189" t="s">
        <v>226</v>
      </c>
      <c r="F25" s="190">
        <f>'návrh - výdaje 2016 '!K144</f>
        <v>432000</v>
      </c>
    </row>
    <row r="26" spans="1:6" ht="15">
      <c r="A26" s="173" t="s">
        <v>316</v>
      </c>
      <c r="B26" s="194" t="s">
        <v>46</v>
      </c>
      <c r="C26" s="195">
        <f>'návrh - příjmy 2016'!J37</f>
        <v>172200</v>
      </c>
      <c r="E26" s="189" t="s">
        <v>321</v>
      </c>
      <c r="F26" s="190">
        <f>'návrh - výdaje 2016 '!K172</f>
        <v>1886100</v>
      </c>
    </row>
    <row r="27" spans="1:6" ht="15">
      <c r="A27" s="173" t="s">
        <v>316</v>
      </c>
      <c r="B27" s="194" t="s">
        <v>49</v>
      </c>
      <c r="C27" s="195">
        <f>'návrh - příjmy 2016'!J39</f>
        <v>300000</v>
      </c>
      <c r="E27" s="187" t="s">
        <v>253</v>
      </c>
      <c r="F27" s="188">
        <f>SUM(F23:F26)</f>
        <v>4198100</v>
      </c>
    </row>
    <row r="28" spans="1:6" ht="15">
      <c r="A28" s="173" t="s">
        <v>316</v>
      </c>
      <c r="B28" s="194" t="s">
        <v>62</v>
      </c>
      <c r="C28" s="195">
        <f>'návrh - příjmy 2016'!J49</f>
        <v>20000</v>
      </c>
      <c r="E28" s="187" t="s">
        <v>255</v>
      </c>
      <c r="F28" s="188">
        <f>'návrh - výdaje 2016 '!K175</f>
        <v>1100000</v>
      </c>
    </row>
    <row r="29" spans="1:6" ht="15">
      <c r="A29" s="173" t="s">
        <v>316</v>
      </c>
      <c r="B29" s="196" t="s">
        <v>63</v>
      </c>
      <c r="C29" s="197">
        <f>'návrh - příjmy 2016'!J51</f>
        <v>20000</v>
      </c>
      <c r="E29" s="187" t="s">
        <v>93</v>
      </c>
      <c r="F29" s="188">
        <f>'návrh - výdaje 2016 '!K179</f>
        <v>734000</v>
      </c>
    </row>
    <row r="30" spans="1:6" ht="15">
      <c r="A30" s="173" t="s">
        <v>316</v>
      </c>
      <c r="B30" s="196" t="s">
        <v>64</v>
      </c>
      <c r="C30" s="197">
        <f>'návrh - příjmy 2016'!J53</f>
        <v>32000</v>
      </c>
      <c r="E30" s="187" t="s">
        <v>260</v>
      </c>
      <c r="F30" s="188">
        <f>'návrh - výdaje 2016 '!K182</f>
        <v>36000</v>
      </c>
    </row>
    <row r="31" spans="1:6" ht="15">
      <c r="A31" s="173" t="s">
        <v>316</v>
      </c>
      <c r="B31" s="194" t="s">
        <v>65</v>
      </c>
      <c r="C31" s="195">
        <f>C29+C30</f>
        <v>52000</v>
      </c>
      <c r="E31" s="187" t="s">
        <v>277</v>
      </c>
      <c r="F31" s="188">
        <f>'návrh - výdaje 2016 '!K205</f>
        <v>608000</v>
      </c>
    </row>
    <row r="32" spans="1:6" ht="15">
      <c r="A32" s="173" t="s">
        <v>316</v>
      </c>
      <c r="B32" s="194" t="s">
        <v>71</v>
      </c>
      <c r="C32" s="195">
        <f>'návrh - příjmy 2016'!J64</f>
        <v>40000</v>
      </c>
      <c r="E32" s="187" t="s">
        <v>281</v>
      </c>
      <c r="F32" s="188">
        <f>'návrh - výdaje 2016 '!K215</f>
        <v>1174000</v>
      </c>
    </row>
    <row r="33" spans="1:6" ht="15">
      <c r="A33" s="173" t="s">
        <v>316</v>
      </c>
      <c r="B33" s="194" t="s">
        <v>79</v>
      </c>
      <c r="C33" s="195">
        <f>'návrh - příjmy 2016'!J70</f>
        <v>530000</v>
      </c>
      <c r="E33" s="187" t="s">
        <v>300</v>
      </c>
      <c r="F33" s="188">
        <f>'návrh - výdaje 2016 '!K275</f>
        <v>1502000</v>
      </c>
    </row>
    <row r="34" spans="2:6" ht="15">
      <c r="B34" s="196" t="s">
        <v>223</v>
      </c>
      <c r="C34" s="197">
        <f>'návrh - příjmy 2016'!J71</f>
        <v>14000</v>
      </c>
      <c r="E34" s="198" t="s">
        <v>101</v>
      </c>
      <c r="F34" s="199">
        <f>'návrh - výdaje 2016 '!K277</f>
        <v>20000</v>
      </c>
    </row>
    <row r="35" spans="1:6" ht="15.75" thickBot="1">
      <c r="A35" s="173" t="s">
        <v>316</v>
      </c>
      <c r="B35" s="196" t="s">
        <v>82</v>
      </c>
      <c r="C35" s="197">
        <f>'návrh - příjmy 2016'!J74</f>
        <v>14000</v>
      </c>
      <c r="E35" s="200" t="s">
        <v>322</v>
      </c>
      <c r="F35" s="201">
        <f>'návrh - výdaje 2016 '!K186</f>
        <v>10000</v>
      </c>
    </row>
    <row r="36" spans="1:3" ht="15.75" thickTop="1">
      <c r="A36" s="173" t="s">
        <v>316</v>
      </c>
      <c r="B36" s="196" t="s">
        <v>252</v>
      </c>
      <c r="C36" s="197">
        <f>'návrh - příjmy 2016'!J78</f>
        <v>56750</v>
      </c>
    </row>
    <row r="37" spans="1:3" ht="15">
      <c r="A37" s="173" t="s">
        <v>316</v>
      </c>
      <c r="B37" s="194" t="s">
        <v>85</v>
      </c>
      <c r="C37" s="195">
        <f>C35+C36+C34</f>
        <v>84750</v>
      </c>
    </row>
    <row r="38" spans="1:3" ht="15">
      <c r="A38" s="173" t="s">
        <v>316</v>
      </c>
      <c r="B38" s="194" t="s">
        <v>91</v>
      </c>
      <c r="C38" s="195">
        <f>'návrh - příjmy 2016'!J83</f>
        <v>97000</v>
      </c>
    </row>
    <row r="39" spans="1:3" ht="15">
      <c r="A39" s="173" t="s">
        <v>316</v>
      </c>
      <c r="B39" s="194" t="s">
        <v>99</v>
      </c>
      <c r="C39" s="195">
        <f>'návrh - příjmy 2016'!J94</f>
        <v>9000</v>
      </c>
    </row>
    <row r="40" spans="2:3" ht="15">
      <c r="B40" s="202" t="s">
        <v>101</v>
      </c>
      <c r="C40" s="203">
        <f>'návrh - příjmy 2016'!J97</f>
        <v>9000</v>
      </c>
    </row>
    <row r="41" spans="1:4" s="85" customFormat="1" ht="11.25" customHeight="1">
      <c r="A41" s="178"/>
      <c r="B41" s="204"/>
      <c r="C41" s="81"/>
      <c r="D41" s="205"/>
    </row>
    <row r="42" spans="1:8" s="1" customFormat="1" ht="27.75" customHeight="1">
      <c r="A42" s="206" t="s">
        <v>316</v>
      </c>
      <c r="B42" s="207" t="s">
        <v>106</v>
      </c>
      <c r="C42" s="208">
        <f>C40+C38+C37+C33+C32+C31+C28+C27+C26+C25+C39</f>
        <v>16201250</v>
      </c>
      <c r="D42" s="209"/>
      <c r="E42" s="210" t="s">
        <v>307</v>
      </c>
      <c r="F42" s="211">
        <f>F34+F33+F32+F31+F30+F29+F28+F27+F22+F21+F17+F16+F13+F12+F11+F10+F9+F8+F18+F35</f>
        <v>24977800</v>
      </c>
      <c r="H42" s="212"/>
    </row>
    <row r="43" ht="14.25" customHeight="1"/>
    <row r="44" spans="2:6" ht="15.75">
      <c r="B44" s="248" t="s">
        <v>323</v>
      </c>
      <c r="C44" s="248"/>
      <c r="E44" s="249" t="s">
        <v>324</v>
      </c>
      <c r="F44" s="249"/>
    </row>
    <row r="45" ht="6.75" customHeight="1"/>
    <row r="46" spans="2:6" ht="15">
      <c r="B46" s="180" t="s">
        <v>325</v>
      </c>
      <c r="C46" s="213">
        <f>C42</f>
        <v>16201250</v>
      </c>
      <c r="E46" s="214" t="s">
        <v>326</v>
      </c>
      <c r="F46" s="215">
        <v>0</v>
      </c>
    </row>
    <row r="47" spans="2:3" ht="15">
      <c r="B47" s="185" t="s">
        <v>327</v>
      </c>
      <c r="C47" s="216">
        <f>'návrh - výdaje 2016 '!B295</f>
        <v>9365902</v>
      </c>
    </row>
    <row r="48" spans="2:3" ht="15">
      <c r="B48" s="185" t="s">
        <v>328</v>
      </c>
      <c r="C48" s="216">
        <f>F42</f>
        <v>24977800</v>
      </c>
    </row>
    <row r="49" spans="1:8" s="3" customFormat="1" ht="15">
      <c r="A49" s="173"/>
      <c r="B49" s="185" t="s">
        <v>329</v>
      </c>
      <c r="C49" s="217">
        <f>F46</f>
        <v>0</v>
      </c>
      <c r="D49" s="174"/>
      <c r="E49"/>
      <c r="F49"/>
      <c r="G49"/>
      <c r="H49"/>
    </row>
    <row r="50" spans="1:8" s="3" customFormat="1" ht="15">
      <c r="A50" s="173"/>
      <c r="B50" s="218" t="s">
        <v>330</v>
      </c>
      <c r="C50" s="219">
        <f>C46+C47-C48-C49</f>
        <v>589352</v>
      </c>
      <c r="D50" s="174"/>
      <c r="E50" s="220"/>
      <c r="F50"/>
      <c r="G50"/>
      <c r="H50"/>
    </row>
    <row r="51" spans="1:8" s="3" customFormat="1" ht="15">
      <c r="A51" s="173"/>
      <c r="B51" s="168"/>
      <c r="C51" s="166"/>
      <c r="D51" s="174"/>
      <c r="E51"/>
      <c r="F51"/>
      <c r="G51"/>
      <c r="H51"/>
    </row>
    <row r="52" spans="1:8" s="3" customFormat="1" ht="15">
      <c r="A52" s="173"/>
      <c r="B52" s="168"/>
      <c r="C52" s="166"/>
      <c r="D52" s="174"/>
      <c r="E52"/>
      <c r="F52"/>
      <c r="G52"/>
      <c r="H52"/>
    </row>
    <row r="53" ht="15">
      <c r="B53" s="85"/>
    </row>
  </sheetData>
  <sheetProtection selectLockedCells="1" selectUnlockedCells="1"/>
  <mergeCells count="7">
    <mergeCell ref="B2:F2"/>
    <mergeCell ref="B3:F3"/>
    <mergeCell ref="B4:F4"/>
    <mergeCell ref="B6:C6"/>
    <mergeCell ref="E6:F6"/>
    <mergeCell ref="B44:C44"/>
    <mergeCell ref="E44:F44"/>
  </mergeCells>
  <printOptions/>
  <pageMargins left="0.31527777777777777" right="0.31527777777777777" top="0.31527777777777777" bottom="0.31527777777777777" header="0.5118055555555555" footer="0.5118055555555555"/>
  <pageSetup fitToHeight="0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2">
      <selection activeCell="A20" sqref="A20:E22"/>
    </sheetView>
  </sheetViews>
  <sheetFormatPr defaultColWidth="9.140625" defaultRowHeight="15"/>
  <cols>
    <col min="1" max="1" width="34.8515625" style="0" customWidth="1"/>
    <col min="2" max="2" width="12.7109375" style="220" customWidth="1"/>
    <col min="3" max="3" width="2.8515625" style="0" customWidth="1"/>
    <col min="4" max="4" width="15.421875" style="14" customWidth="1"/>
    <col min="5" max="5" width="31.140625" style="0" customWidth="1"/>
    <col min="6" max="6" width="11.7109375" style="0" customWidth="1"/>
  </cols>
  <sheetData>
    <row r="1" spans="2:4" s="168" customFormat="1" ht="15">
      <c r="B1" s="221"/>
      <c r="D1" s="222"/>
    </row>
    <row r="2" spans="2:6" s="168" customFormat="1" ht="15">
      <c r="B2" s="221"/>
      <c r="D2" s="222"/>
      <c r="F2" s="221"/>
    </row>
    <row r="3" spans="2:6" s="168" customFormat="1" ht="15">
      <c r="B3" s="221"/>
      <c r="D3" s="222"/>
      <c r="F3" s="221"/>
    </row>
    <row r="4" spans="1:7" ht="15">
      <c r="A4" s="223"/>
      <c r="B4" s="224"/>
      <c r="C4" s="168"/>
      <c r="D4" s="225"/>
      <c r="G4" s="226"/>
    </row>
    <row r="5" spans="1:7" ht="15">
      <c r="A5" s="17"/>
      <c r="B5" s="123"/>
      <c r="C5" s="17"/>
      <c r="D5" s="227"/>
      <c r="E5" s="17"/>
      <c r="F5" s="123"/>
      <c r="G5" s="17"/>
    </row>
    <row r="6" spans="1:7" ht="15">
      <c r="A6" s="17"/>
      <c r="B6" s="123"/>
      <c r="C6" s="17"/>
      <c r="D6" s="227"/>
      <c r="E6" s="17"/>
      <c r="F6" s="123"/>
      <c r="G6" s="17"/>
    </row>
    <row r="7" spans="1:7" ht="15">
      <c r="A7" s="17"/>
      <c r="B7" s="123"/>
      <c r="C7" s="17"/>
      <c r="D7" s="227"/>
      <c r="E7" s="17"/>
      <c r="F7" s="123"/>
      <c r="G7" s="17"/>
    </row>
    <row r="8" spans="1:7" ht="15">
      <c r="A8" s="17"/>
      <c r="B8" s="123"/>
      <c r="C8" s="17"/>
      <c r="D8" s="227"/>
      <c r="E8" s="17"/>
      <c r="F8" s="123"/>
      <c r="G8" s="17"/>
    </row>
    <row r="9" spans="1:7" ht="15">
      <c r="A9" s="17"/>
      <c r="B9" s="123"/>
      <c r="C9" s="17"/>
      <c r="D9" s="227"/>
      <c r="E9" s="17"/>
      <c r="F9" s="123"/>
      <c r="G9" s="17"/>
    </row>
    <row r="10" spans="1:7" ht="15">
      <c r="A10" s="17"/>
      <c r="B10" s="123"/>
      <c r="C10" s="17"/>
      <c r="D10" s="227"/>
      <c r="E10" s="17"/>
      <c r="F10" s="123"/>
      <c r="G10" s="17"/>
    </row>
    <row r="11" spans="1:6" ht="15">
      <c r="A11" s="17"/>
      <c r="B11" s="123"/>
      <c r="C11" s="17"/>
      <c r="D11" s="227"/>
      <c r="F11" s="220"/>
    </row>
    <row r="12" spans="1:6" ht="15">
      <c r="A12" s="49"/>
      <c r="B12" s="123"/>
      <c r="C12" s="17"/>
      <c r="D12" s="227"/>
      <c r="F12" s="220"/>
    </row>
    <row r="13" spans="1:6" ht="15">
      <c r="A13" s="49"/>
      <c r="B13" s="123"/>
      <c r="C13" s="17"/>
      <c r="D13" s="227"/>
      <c r="F13" s="220"/>
    </row>
    <row r="14" spans="1:4" ht="15">
      <c r="A14" s="49"/>
      <c r="B14" s="123"/>
      <c r="C14" s="17"/>
      <c r="D14" s="227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E2" sqref="E2:E12"/>
    </sheetView>
  </sheetViews>
  <sheetFormatPr defaultColWidth="9.140625" defaultRowHeight="15"/>
  <cols>
    <col min="1" max="1" width="9.140625" style="228" customWidth="1"/>
    <col min="2" max="2" width="69.140625" style="0" customWidth="1"/>
    <col min="3" max="3" width="18.7109375" style="0" customWidth="1"/>
    <col min="4" max="4" width="1.28515625" style="0" customWidth="1"/>
    <col min="5" max="5" width="19.7109375" style="0" customWidth="1"/>
  </cols>
  <sheetData>
    <row r="2" s="230" customFormat="1" ht="12">
      <c r="A2" s="229"/>
    </row>
    <row r="3" ht="15">
      <c r="C3" s="231"/>
    </row>
    <row r="4" ht="15">
      <c r="C4" s="231"/>
    </row>
    <row r="5" ht="15">
      <c r="C5" s="231"/>
    </row>
    <row r="6" ht="15">
      <c r="C6" s="232"/>
    </row>
    <row r="7" ht="15">
      <c r="C7" s="231"/>
    </row>
    <row r="8" ht="15">
      <c r="C8" s="231"/>
    </row>
    <row r="9" ht="15">
      <c r="C9" s="231"/>
    </row>
    <row r="10" ht="15">
      <c r="C10" s="231"/>
    </row>
    <row r="11" spans="3:5" ht="15">
      <c r="C11" s="231"/>
      <c r="E11" s="233"/>
    </row>
    <row r="12" spans="3:5" ht="15">
      <c r="C12" s="231"/>
      <c r="E12" s="233"/>
    </row>
    <row r="13" ht="15">
      <c r="C13" s="231"/>
    </row>
    <row r="14" spans="2:3" ht="15">
      <c r="B14" s="228"/>
      <c r="C14" s="234"/>
    </row>
    <row r="15" ht="15">
      <c r="C15" s="231"/>
    </row>
    <row r="16" ht="15">
      <c r="C16" s="231"/>
    </row>
    <row r="17" ht="15">
      <c r="C17" s="231"/>
    </row>
    <row r="18" ht="15">
      <c r="C18" s="231"/>
    </row>
    <row r="19" ht="15">
      <c r="C19" s="231"/>
    </row>
    <row r="20" ht="15">
      <c r="C20" s="231"/>
    </row>
    <row r="21" ht="15">
      <c r="C21" s="231"/>
    </row>
    <row r="22" ht="15">
      <c r="C22" s="231"/>
    </row>
    <row r="23" ht="15">
      <c r="C23" s="231"/>
    </row>
    <row r="24" ht="15">
      <c r="C24" s="231"/>
    </row>
    <row r="25" ht="15">
      <c r="C25" s="231"/>
    </row>
    <row r="26" ht="15">
      <c r="C26" s="231"/>
    </row>
    <row r="27" ht="15">
      <c r="C27" s="231"/>
    </row>
    <row r="28" ht="15">
      <c r="C28" s="231"/>
    </row>
    <row r="29" ht="15">
      <c r="C29" s="231"/>
    </row>
    <row r="30" ht="15">
      <c r="C30" s="231"/>
    </row>
    <row r="31" ht="15">
      <c r="C31" s="23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2016-02-01T07:12:42Z</cp:lastPrinted>
  <dcterms:created xsi:type="dcterms:W3CDTF">2016-01-25T09:04:07Z</dcterms:created>
  <dcterms:modified xsi:type="dcterms:W3CDTF">2016-02-19T09:41:53Z</dcterms:modified>
  <cp:category/>
  <cp:version/>
  <cp:contentType/>
  <cp:contentStatus/>
</cp:coreProperties>
</file>